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5_KLIMOD\1_AN\AN_KLIM_MZOZT_Zelena_javna_nabava\2_Dokumenti\"/>
    </mc:Choice>
  </mc:AlternateContent>
  <xr:revisionPtr revIDLastSave="0" documentId="13_ncr:1_{20DB2202-A949-4793-A090-16B91AC7A708}" xr6:coauthVersionLast="47" xr6:coauthVersionMax="47" xr10:uidLastSave="{00000000-0000-0000-0000-000000000000}"/>
  <bookViews>
    <workbookView xWindow="17200" yWindow="0" windowWidth="17200" windowHeight="13800" firstSheet="1" activeTab="2" xr2:uid="{3D7BA64A-845D-4D13-B085-13D284C6F763}"/>
  </bookViews>
  <sheets>
    <sheet name="Podloga" sheetId="5" r:id="rId1"/>
    <sheet name="DP" sheetId="3" r:id="rId2"/>
    <sheet name="JP" sheetId="4" r:id="rId3"/>
    <sheet name="JP_nc" sheetId="7" r:id="rId4"/>
    <sheet name="pomoćna " sheetId="2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3" l="1"/>
  <c r="F25" i="4"/>
  <c r="F22" i="4"/>
  <c r="F21" i="4"/>
  <c r="F20" i="4"/>
  <c r="F19" i="4"/>
  <c r="F15" i="4"/>
  <c r="F16" i="4"/>
  <c r="F17" i="4"/>
  <c r="F14" i="4"/>
  <c r="E28" i="2"/>
  <c r="E29" i="2"/>
  <c r="E30" i="2"/>
  <c r="E31" i="2"/>
  <c r="G31" i="2" s="1"/>
  <c r="E32" i="2"/>
  <c r="D29" i="2"/>
  <c r="G29" i="2" s="1"/>
  <c r="D30" i="2"/>
  <c r="F30" i="2" s="1"/>
  <c r="D31" i="2"/>
  <c r="D32" i="2"/>
  <c r="D28" i="2"/>
  <c r="F28" i="2" s="1"/>
  <c r="F32" i="2"/>
  <c r="F31" i="2"/>
  <c r="K9" i="2"/>
  <c r="J10" i="2"/>
  <c r="J11" i="2"/>
  <c r="J12" i="2"/>
  <c r="J13" i="2"/>
  <c r="J9" i="2"/>
  <c r="I10" i="2"/>
  <c r="I11" i="2"/>
  <c r="I12" i="2"/>
  <c r="I13" i="2"/>
  <c r="I9" i="2"/>
  <c r="G9" i="2"/>
  <c r="F10" i="2"/>
  <c r="F11" i="2"/>
  <c r="F12" i="2"/>
  <c r="F13" i="2"/>
  <c r="F9" i="2"/>
  <c r="E10" i="2"/>
  <c r="E11" i="2"/>
  <c r="E12" i="2"/>
  <c r="E13" i="2"/>
  <c r="E9" i="2"/>
  <c r="F12" i="7"/>
  <c r="F29" i="2" l="1"/>
  <c r="G30" i="2"/>
  <c r="G28" i="2"/>
  <c r="G32" i="2"/>
  <c r="F32" i="7"/>
  <c r="F31" i="7"/>
  <c r="F30" i="7"/>
  <c r="F29" i="7"/>
  <c r="F14" i="7"/>
  <c r="F26" i="7" s="1"/>
  <c r="F37" i="7" s="1"/>
  <c r="F43" i="7" s="1"/>
  <c r="F13" i="7"/>
  <c r="F23" i="7" s="1"/>
  <c r="F36" i="7" s="1"/>
  <c r="F42" i="7" s="1"/>
  <c r="F20" i="7"/>
  <c r="F35" i="7" s="1"/>
  <c r="F41" i="7" s="1"/>
  <c r="F11" i="7"/>
  <c r="F17" i="7" s="1"/>
  <c r="F34" i="7" s="1"/>
  <c r="F40" i="7" l="1"/>
  <c r="F44" i="7" s="1"/>
  <c r="F38" i="7"/>
  <c r="D13" i="2" l="1"/>
  <c r="G13" i="2" s="1"/>
  <c r="H13" i="2" l="1"/>
  <c r="K13" i="2" s="1"/>
  <c r="F17" i="3" l="1"/>
  <c r="F16" i="3"/>
  <c r="F15" i="3"/>
  <c r="F14" i="3"/>
  <c r="K10" i="2"/>
  <c r="K11" i="2"/>
  <c r="H12" i="2"/>
  <c r="G11" i="2" l="1"/>
  <c r="G10" i="2"/>
  <c r="F26" i="4"/>
  <c r="G12" i="2"/>
  <c r="F28" i="4"/>
  <c r="F19" i="3"/>
  <c r="F25" i="3" s="1"/>
  <c r="K12" i="2"/>
  <c r="F27" i="4"/>
  <c r="F28" i="3"/>
  <c r="F21" i="3"/>
  <c r="F27" i="3" s="1"/>
  <c r="F20" i="3"/>
  <c r="F26" i="3" s="1"/>
  <c r="F29" i="4" l="1"/>
  <c r="F23" i="4"/>
  <c r="F29" i="3"/>
  <c r="F23" i="3"/>
</calcChain>
</file>

<file path=xl/sharedStrings.xml><?xml version="1.0" encoding="utf-8"?>
<sst xmlns="http://schemas.openxmlformats.org/spreadsheetml/2006/main" count="324" uniqueCount="147">
  <si>
    <t>IT OPREMA I PUNJAČI ZA MOBILNE UREĐAJE (MOBITELE)</t>
  </si>
  <si>
    <t>Jedinica</t>
  </si>
  <si>
    <t>Iznos</t>
  </si>
  <si>
    <t xml:space="preserve">PODACI KOJI SE UNOSE: </t>
  </si>
  <si>
    <t>STOLNA RAČUNALA</t>
  </si>
  <si>
    <t>Broj stolnih računala</t>
  </si>
  <si>
    <t>količina (kom)</t>
  </si>
  <si>
    <t xml:space="preserve">Životni vijek </t>
  </si>
  <si>
    <t>godina</t>
  </si>
  <si>
    <t>PRIJENOSNA RAČUNALA</t>
  </si>
  <si>
    <t>Broj prijenosnih računala</t>
  </si>
  <si>
    <t>ZASLONI</t>
  </si>
  <si>
    <t>Broj zaslona</t>
  </si>
  <si>
    <t>Životni vijek</t>
  </si>
  <si>
    <t>PUNJAČI ZA MOBITELE</t>
  </si>
  <si>
    <t>Broj punjača za mobitel</t>
  </si>
  <si>
    <t xml:space="preserve">PRORAČUNSKI PODACI: </t>
  </si>
  <si>
    <t>Ušteda energije - stolno računalo</t>
  </si>
  <si>
    <t>kWh / god</t>
  </si>
  <si>
    <t>Ušteda energije - prijenosno računalo</t>
  </si>
  <si>
    <t>Ušteda energije - zaslon</t>
  </si>
  <si>
    <t>Ušteda energije - punjač za mobitel</t>
  </si>
  <si>
    <t>kWh  /god</t>
  </si>
  <si>
    <t>IZLAZNI REZULTATI NA GODIŠNJOJ RAZINI:</t>
  </si>
  <si>
    <t>Ušteda emisije CO2 - stolna računala</t>
  </si>
  <si>
    <t>t CO2 / god</t>
  </si>
  <si>
    <t>Ušteda  emisije CO2 - prijenosna računala</t>
  </si>
  <si>
    <t>Ušteda  emisije CO2 - zasloni</t>
  </si>
  <si>
    <t>Ušteda  emisije CO2 - punjači za mobitele</t>
  </si>
  <si>
    <t>UKUPNO</t>
  </si>
  <si>
    <t>IZLAZNI REZULTATI ZA CIJELI ŽIVOTNI VIJEK:</t>
  </si>
  <si>
    <t>t CO2</t>
  </si>
  <si>
    <t xml:space="preserve">UKUPNA UŠTEDA EMISIJE CO2 </t>
  </si>
  <si>
    <t>1 kWh = 8,60 E-5</t>
  </si>
  <si>
    <t>Emisije CO2 po kWh električne energije</t>
  </si>
  <si>
    <t>Mobilni punjač</t>
  </si>
  <si>
    <t>Mobitel</t>
  </si>
  <si>
    <t>Zaslon</t>
  </si>
  <si>
    <t>Prijenosno računalo</t>
  </si>
  <si>
    <t>Stolno računalo</t>
  </si>
  <si>
    <t>Emisija CO2 (t CO2)</t>
  </si>
  <si>
    <t>Potrošnja energije (TOE)</t>
  </si>
  <si>
    <t>Emisija CO2 (t CO2/ god)</t>
  </si>
  <si>
    <t>Potrošnja energije (kWh/god)</t>
  </si>
  <si>
    <t>Tijekom životnog vijeka</t>
  </si>
  <si>
    <t>Godišnje</t>
  </si>
  <si>
    <t>Energetski efikasni uređaji-uz primjenu mjerila ZeJN</t>
  </si>
  <si>
    <t>Standard bez primjene ZeJN</t>
  </si>
  <si>
    <t xml:space="preserve">Upitnik za SDUSJN u svrhu izrade analize provedbe odluke VRH o ZeJN i uštedi emisija stakleničkih plinova </t>
  </si>
  <si>
    <t>Podaci o nabavnim kategorijama</t>
  </si>
  <si>
    <t>Vrijednost nabave</t>
  </si>
  <si>
    <t>Udio električne energije iz obnovljivih izvora – vjerojatno vidljivo iz ugovora</t>
  </si>
  <si>
    <t>Udio električne energije iz visokoučinkovite kogeneracije</t>
  </si>
  <si>
    <t>Vrijeme trajanja ugovora</t>
  </si>
  <si>
    <t>Električna energija 2/2022</t>
  </si>
  <si>
    <t xml:space="preserve">137.136.806,42 eur bez PDV-a   </t>
  </si>
  <si>
    <t xml:space="preserve">100% električne energije iz obnovljivih izvora </t>
  </si>
  <si>
    <t xml:space="preserve">2 (dvije) godine </t>
  </si>
  <si>
    <t>Tip automobila (diezel, benzin, hibrid, el. energija i H2)</t>
  </si>
  <si>
    <t>Veličina (obujam) automobila ccm</t>
  </si>
  <si>
    <t>Ako leasing  - očekivano trajanje leasinga; cijena najma vozila po danu</t>
  </si>
  <si>
    <t>Vijek trajanja vozila</t>
  </si>
  <si>
    <t>Jedinična cijena vozila</t>
  </si>
  <si>
    <t>Prosječna emisija vozila</t>
  </si>
  <si>
    <t>Prosječna godišnja kilometraža</t>
  </si>
  <si>
    <t>Motorna vozila</t>
  </si>
  <si>
    <t>Vrsta opreme (stolna, prijenosna, zasloni, punjači)</t>
  </si>
  <si>
    <t>Broj i životni vijek opreme</t>
  </si>
  <si>
    <t>Potrošnja kwh godišnja</t>
  </si>
  <si>
    <t>Računala i računalna oprema 1/2023</t>
  </si>
  <si>
    <t>8.274.093,18 eura bez PDV-a</t>
  </si>
  <si>
    <t>Stolna računala, All-in-One računala, prijenosna računala, punjači za prijenosna računala, prihvatne stanice, monitori, periferna računalna oprema i prijenosni pisači</t>
  </si>
  <si>
    <t>Stolna računala: 3512 kom., 6 godina, 260 W</t>
  </si>
  <si>
    <t>Ukupni broj stolnih računala: 8927</t>
  </si>
  <si>
    <t>3.806.775 kWh</t>
  </si>
  <si>
    <t>All-in-one računala: 5415 kom., 6 godina, 260 W</t>
  </si>
  <si>
    <t>Prijenosna računala NB14: 143 kom., 4 godine, 53 W</t>
  </si>
  <si>
    <t>Ukupni broj prijenosnih računala:1738</t>
  </si>
  <si>
    <t>206.504 kWh</t>
  </si>
  <si>
    <t>Punjači: 143 kom., 4 godine, 45 W</t>
  </si>
  <si>
    <t>DOCK 14 : 62 komada, 100 W</t>
  </si>
  <si>
    <t>Prijenosna računala NB15: 1327 kom., 4 godine, 53 W</t>
  </si>
  <si>
    <t>Punjači: 1327 kom., 4 godine, 65 W</t>
  </si>
  <si>
    <t>DOCK 15: 912 komada, 100 W</t>
  </si>
  <si>
    <t>Prijenosna računala NB 17: 268 komada, 4 godine, 53 W</t>
  </si>
  <si>
    <t>Punjači: 268 komada, 4 godine, 65 W</t>
  </si>
  <si>
    <t>Monitori: 5190 kom., 4 godine, 220 V</t>
  </si>
  <si>
    <t>Ukupni broj monitora: 5190</t>
  </si>
  <si>
    <t>373.330 kWh</t>
  </si>
  <si>
    <t>Miš: 1250 komada, 2 godine</t>
  </si>
  <si>
    <t xml:space="preserve">Nije primjenjivo. </t>
  </si>
  <si>
    <t>Miš bezični: 450 komada, 2 godine</t>
  </si>
  <si>
    <t>Tipkovnica: 1150 komada, 2 godine</t>
  </si>
  <si>
    <t>Tipkovnica Smart CR: 260 komada, 2 godine</t>
  </si>
  <si>
    <t>DvDRW: 700 komada, 2 godine</t>
  </si>
  <si>
    <t>Prijenosni pisač: 280 komada, cb, 5 godina, 220 V</t>
  </si>
  <si>
    <t>Ukupni broj  prijenosnih pisača: 280</t>
  </si>
  <si>
    <t>4.402 kWh</t>
  </si>
  <si>
    <t>Vrsta i količine uredskog materijala</t>
  </si>
  <si>
    <t>Uredski materijal</t>
  </si>
  <si>
    <t>Vrsta i količine potrošnog materijala</t>
  </si>
  <si>
    <t>Potrošni materijal</t>
  </si>
  <si>
    <t>Ukupna vrijednost nabave (bez PDV-a)</t>
  </si>
  <si>
    <t>Udio vrijednosti stolnih računala u ukupnoj vrijednosti nabave</t>
  </si>
  <si>
    <t>%</t>
  </si>
  <si>
    <t>Udio vrijednosti prijenosnih računala u ukupnoj vrijednosti nabave</t>
  </si>
  <si>
    <t>Udio vrijednost  zaslona u ukupnoj vrijednosti nabave</t>
  </si>
  <si>
    <t>Udio vrijednost punjača za mobitele u ukupnoj vrijednost nabave</t>
  </si>
  <si>
    <t>PROCJENA VRIJEDNOSTI NABAVE POJEDINIH KATEGORIJA IT OPREME I PUNJAČA ZA MOBITELE:</t>
  </si>
  <si>
    <t>Ukupna vrijednost stolnih računala (bez PDV-a)</t>
  </si>
  <si>
    <t>Ukupna vrijednost prijenosnih računala (bez PDV-a)</t>
  </si>
  <si>
    <t>Ukupna vrijednost zaslona (bez PDV-a)</t>
  </si>
  <si>
    <t>Ukupna vrijednost punjača za mobitele (bez PDV-a)</t>
  </si>
  <si>
    <t>Jedinična cijena stolnog računala</t>
  </si>
  <si>
    <t xml:space="preserve">Broj stolnih računala </t>
  </si>
  <si>
    <t>Jedinična cijena prijenosnih računala</t>
  </si>
  <si>
    <t>Jedinična cijena zaslona</t>
  </si>
  <si>
    <t xml:space="preserve">Broj zaslona </t>
  </si>
  <si>
    <t>Jedinična cijena punjača za mobitel</t>
  </si>
  <si>
    <t>Broj punjača za mobitele</t>
  </si>
  <si>
    <t>UŠTEDA ENERGIJE</t>
  </si>
  <si>
    <t>IZLAZNI REZULTATI NA GODIŠNJOJ RAZINI</t>
  </si>
  <si>
    <t>IZLAZNI REZULTATI ZA CIJELI ŽIVOTNI VIJEK</t>
  </si>
  <si>
    <t>eur</t>
  </si>
  <si>
    <t>prijenosni pisač</t>
  </si>
  <si>
    <t>Potrošnja energije (kWh)</t>
  </si>
  <si>
    <t>Emisija CO2(t CO2)</t>
  </si>
  <si>
    <t>Emisija CO2 (kgCO2/ god)</t>
  </si>
  <si>
    <t>Ušteda energije (kWh/god)</t>
  </si>
  <si>
    <t>Ušteda emisije CO₂eq po 1 prijenosnom računalu</t>
  </si>
  <si>
    <t>Ušteda emisije CO₂eq po 1 zaslonu</t>
  </si>
  <si>
    <t>Ušteda emisije CO₂eq po 1 punjaču za mobitel</t>
  </si>
  <si>
    <t>kg CO₂eq / kom /god</t>
  </si>
  <si>
    <t>t CO₂eq /god</t>
  </si>
  <si>
    <t>Ušteda emisije CO₂eq po 1 stolnom računalu</t>
  </si>
  <si>
    <t>t CO₂eq</t>
  </si>
  <si>
    <t>Ušteda emisije CO₂eq - stolna računala</t>
  </si>
  <si>
    <t>Ušteda  emisije CO₂eq - prijenosna računala</t>
  </si>
  <si>
    <t>Ušteda  emisije CO₂eq - zasloni</t>
  </si>
  <si>
    <t>Ušteda  emisije CO₂eq - punjači za mobitele</t>
  </si>
  <si>
    <t>UKUPNA UŠTEDA EMISIJE CO₂eq</t>
  </si>
  <si>
    <t>Ušteda  emisije CO₂eq - punjači za mobitel</t>
  </si>
  <si>
    <t xml:space="preserve">UKUPNA UŠTEDA EMISIJE CO₂eq </t>
  </si>
  <si>
    <t>CO₂eq - ugljikov dioksid</t>
  </si>
  <si>
    <t>t CO₂eq / god</t>
  </si>
  <si>
    <t>UKUPNA GODIŠNJA UŠTEDA EMISIJA CO₂eq</t>
  </si>
  <si>
    <t xml:space="preserve">UKUPNA UŠTEDA EMISIJA CO₂eq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</si>
</sst>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k_n_-;\-* #,##0.00\ _k_n_-;_-* &quot;-&quot;??\ _k_n_-;_-@_-"/>
    <numFmt numFmtId="165" formatCode="#,##0.000"/>
    <numFmt numFmtId="166" formatCode="#,##0.0"/>
    <numFmt numFmtId="169" formatCode="#.##0"/>
    <numFmt numFmtId="170" formatCode="#,##0.00\ _€"/>
    <numFmt numFmtId="175" formatCode="#,##0.000000"/>
  </numFmts>
  <fonts count="1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9"/>
      <color theme="1"/>
      <name val="Calibri"/>
      <family val="2"/>
      <charset val="238"/>
    </font>
    <font>
      <b/>
      <sz val="9"/>
      <color rgb="FF3F3F3F"/>
      <name val="Calibri"/>
      <family val="2"/>
      <charset val="238"/>
    </font>
    <font>
      <b/>
      <sz val="2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699"/>
        <bgColor indexed="64"/>
      </patternFill>
    </fill>
  </fills>
  <borders count="7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1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1"/>
      </bottom>
      <diagonal/>
    </border>
    <border>
      <left style="medium">
        <color indexed="64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1" fillId="9" borderId="39" applyNumberFormat="0" applyAlignment="0" applyProtection="0"/>
    <xf numFmtId="0" fontId="1" fillId="0" borderId="0"/>
    <xf numFmtId="0" fontId="4" fillId="9" borderId="39" applyNumberFormat="0" applyAlignment="0" applyProtection="0"/>
    <xf numFmtId="43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2"/>
    <xf numFmtId="0" fontId="3" fillId="0" borderId="11" xfId="0" applyFont="1" applyBorder="1" applyAlignment="1">
      <alignment horizontal="left" vertical="center"/>
    </xf>
    <xf numFmtId="3" fontId="3" fillId="3" borderId="3" xfId="0" applyNumberFormat="1" applyFont="1" applyFill="1" applyBorder="1" applyAlignment="1">
      <alignment horizontal="center" vertical="center"/>
    </xf>
    <xf numFmtId="165" fontId="3" fillId="6" borderId="3" xfId="0" applyNumberFormat="1" applyFont="1" applyFill="1" applyBorder="1" applyAlignment="1">
      <alignment horizontal="center" vertical="center"/>
    </xf>
    <xf numFmtId="166" fontId="3" fillId="6" borderId="3" xfId="0" applyNumberFormat="1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 wrapText="1"/>
    </xf>
    <xf numFmtId="166" fontId="3" fillId="6" borderId="6" xfId="0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center" vertical="center"/>
    </xf>
    <xf numFmtId="166" fontId="3" fillId="5" borderId="3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3" fontId="0" fillId="0" borderId="0" xfId="0" applyNumberFormat="1"/>
    <xf numFmtId="11" fontId="0" fillId="0" borderId="0" xfId="0" applyNumberFormat="1"/>
    <xf numFmtId="0" fontId="6" fillId="0" borderId="0" xfId="0" applyFont="1"/>
    <xf numFmtId="0" fontId="8" fillId="0" borderId="0" xfId="0" applyFont="1"/>
    <xf numFmtId="0" fontId="7" fillId="10" borderId="39" xfId="0" applyFont="1" applyFill="1" applyBorder="1" applyAlignment="1">
      <alignment vertical="center"/>
    </xf>
    <xf numFmtId="0" fontId="7" fillId="10" borderId="39" xfId="0" applyFont="1" applyFill="1" applyBorder="1" applyAlignment="1">
      <alignment horizontal="left" vertical="center" wrapText="1"/>
    </xf>
    <xf numFmtId="0" fontId="7" fillId="10" borderId="39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170" fontId="6" fillId="0" borderId="42" xfId="0" applyNumberFormat="1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6" fillId="11" borderId="42" xfId="0" applyFont="1" applyFill="1" applyBorder="1" applyAlignment="1">
      <alignment vertical="center"/>
    </xf>
    <xf numFmtId="0" fontId="7" fillId="10" borderId="40" xfId="0" applyFont="1" applyFill="1" applyBorder="1" applyAlignment="1">
      <alignment horizontal="left" vertical="center" wrapText="1"/>
    </xf>
    <xf numFmtId="0" fontId="7" fillId="10" borderId="41" xfId="0" applyFont="1" applyFill="1" applyBorder="1" applyAlignment="1">
      <alignment vertical="center" wrapText="1"/>
    </xf>
    <xf numFmtId="0" fontId="6" fillId="0" borderId="4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46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6" fillId="0" borderId="45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5" fillId="0" borderId="42" xfId="0" applyFont="1" applyBorder="1"/>
    <xf numFmtId="0" fontId="6" fillId="0" borderId="42" xfId="0" applyFont="1" applyBorder="1" applyAlignment="1">
      <alignment horizontal="center"/>
    </xf>
    <xf numFmtId="0" fontId="6" fillId="0" borderId="42" xfId="0" applyFont="1" applyBorder="1"/>
    <xf numFmtId="0" fontId="3" fillId="0" borderId="51" xfId="0" applyFont="1" applyBorder="1" applyAlignment="1">
      <alignment horizontal="left" vertical="center"/>
    </xf>
    <xf numFmtId="3" fontId="3" fillId="3" borderId="52" xfId="0" applyNumberFormat="1" applyFont="1" applyFill="1" applyBorder="1" applyAlignment="1">
      <alignment horizontal="center" vertical="center"/>
    </xf>
    <xf numFmtId="2" fontId="0" fillId="5" borderId="52" xfId="0" applyNumberFormat="1" applyFill="1" applyBorder="1" applyAlignment="1">
      <alignment horizontal="center"/>
    </xf>
    <xf numFmtId="2" fontId="3" fillId="5" borderId="52" xfId="0" applyNumberFormat="1" applyFont="1" applyFill="1" applyBorder="1" applyAlignment="1">
      <alignment horizontal="center" vertical="center"/>
    </xf>
    <xf numFmtId="2" fontId="0" fillId="6" borderId="52" xfId="0" applyNumberFormat="1" applyFill="1" applyBorder="1" applyAlignment="1">
      <alignment horizontal="center"/>
    </xf>
    <xf numFmtId="165" fontId="3" fillId="6" borderId="52" xfId="0" applyNumberFormat="1" applyFont="1" applyFill="1" applyBorder="1" applyAlignment="1">
      <alignment horizontal="center" vertical="center"/>
    </xf>
    <xf numFmtId="166" fontId="3" fillId="6" borderId="53" xfId="0" applyNumberFormat="1" applyFont="1" applyFill="1" applyBorder="1" applyAlignment="1">
      <alignment horizontal="center" vertical="center"/>
    </xf>
    <xf numFmtId="0" fontId="7" fillId="10" borderId="43" xfId="0" applyFont="1" applyFill="1" applyBorder="1" applyAlignment="1">
      <alignment horizontal="center" vertical="center" wrapText="1"/>
    </xf>
    <xf numFmtId="0" fontId="7" fillId="10" borderId="4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0" fillId="6" borderId="6" xfId="0" applyFill="1" applyBorder="1" applyAlignment="1">
      <alignment vertical="center" wrapText="1"/>
    </xf>
    <xf numFmtId="0" fontId="12" fillId="2" borderId="0" xfId="0" applyFont="1" applyFill="1"/>
    <xf numFmtId="0" fontId="13" fillId="2" borderId="0" xfId="0" applyFont="1" applyFill="1"/>
    <xf numFmtId="0" fontId="13" fillId="0" borderId="0" xfId="0" applyFont="1"/>
    <xf numFmtId="0" fontId="12" fillId="0" borderId="0" xfId="0" applyFont="1"/>
    <xf numFmtId="0" fontId="13" fillId="0" borderId="15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12" borderId="20" xfId="0" applyFont="1" applyFill="1" applyBorder="1" applyAlignment="1">
      <alignment vertical="center"/>
    </xf>
    <xf numFmtId="0" fontId="13" fillId="12" borderId="29" xfId="0" applyFont="1" applyFill="1" applyBorder="1" applyAlignment="1">
      <alignment horizontal="left" vertical="center"/>
    </xf>
    <xf numFmtId="0" fontId="13" fillId="12" borderId="14" xfId="0" applyFont="1" applyFill="1" applyBorder="1"/>
    <xf numFmtId="4" fontId="13" fillId="12" borderId="21" xfId="0" applyNumberFormat="1" applyFont="1" applyFill="1" applyBorder="1" applyAlignment="1">
      <alignment horizontal="right"/>
    </xf>
    <xf numFmtId="0" fontId="13" fillId="0" borderId="22" xfId="0" applyFont="1" applyBorder="1" applyAlignment="1">
      <alignment vertical="center"/>
    </xf>
    <xf numFmtId="0" fontId="13" fillId="0" borderId="29" xfId="0" applyFont="1" applyBorder="1" applyAlignment="1">
      <alignment horizontal="left" vertical="center"/>
    </xf>
    <xf numFmtId="0" fontId="13" fillId="0" borderId="29" xfId="0" applyFont="1" applyBorder="1"/>
    <xf numFmtId="3" fontId="13" fillId="0" borderId="50" xfId="0" applyNumberFormat="1" applyFont="1" applyBorder="1" applyAlignment="1">
      <alignment horizont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 wrapText="1"/>
    </xf>
    <xf numFmtId="0" fontId="5" fillId="0" borderId="56" xfId="0" applyFont="1" applyBorder="1"/>
    <xf numFmtId="0" fontId="13" fillId="0" borderId="56" xfId="0" applyFont="1" applyBorder="1"/>
    <xf numFmtId="4" fontId="13" fillId="0" borderId="57" xfId="0" applyNumberFormat="1" applyFont="1" applyBorder="1" applyAlignment="1">
      <alignment horizontal="right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 wrapText="1"/>
    </xf>
    <xf numFmtId="0" fontId="5" fillId="0" borderId="14" xfId="0" applyFont="1" applyBorder="1"/>
    <xf numFmtId="0" fontId="13" fillId="0" borderId="14" xfId="0" applyFont="1" applyBorder="1"/>
    <xf numFmtId="4" fontId="13" fillId="0" borderId="21" xfId="0" applyNumberFormat="1" applyFont="1" applyBorder="1" applyAlignment="1">
      <alignment horizontal="right"/>
    </xf>
    <xf numFmtId="0" fontId="13" fillId="13" borderId="0" xfId="0" applyFont="1" applyFill="1"/>
    <xf numFmtId="0" fontId="13" fillId="0" borderId="60" xfId="0" applyFont="1" applyBorder="1" applyAlignment="1">
      <alignment horizontal="center" vertical="center" wrapText="1"/>
    </xf>
    <xf numFmtId="0" fontId="5" fillId="0" borderId="61" xfId="0" applyFont="1" applyBorder="1"/>
    <xf numFmtId="0" fontId="13" fillId="0" borderId="61" xfId="0" applyFont="1" applyBorder="1"/>
    <xf numFmtId="4" fontId="13" fillId="0" borderId="62" xfId="0" applyNumberFormat="1" applyFont="1" applyBorder="1" applyAlignment="1">
      <alignment horizontal="right"/>
    </xf>
    <xf numFmtId="0" fontId="13" fillId="0" borderId="63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64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5" fillId="0" borderId="0" xfId="0" applyFont="1"/>
    <xf numFmtId="3" fontId="13" fillId="0" borderId="5" xfId="0" applyNumberFormat="1" applyFont="1" applyBorder="1" applyAlignment="1">
      <alignment horizontal="center"/>
    </xf>
    <xf numFmtId="0" fontId="13" fillId="0" borderId="63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3" fontId="13" fillId="0" borderId="21" xfId="0" applyNumberFormat="1" applyFont="1" applyBorder="1" applyAlignment="1">
      <alignment horizontal="right"/>
    </xf>
    <xf numFmtId="0" fontId="13" fillId="0" borderId="64" xfId="0" applyFont="1" applyBorder="1" applyAlignment="1">
      <alignment horizontal="left" vertical="center"/>
    </xf>
    <xf numFmtId="3" fontId="13" fillId="0" borderId="62" xfId="0" applyNumberFormat="1" applyFont="1" applyBorder="1" applyAlignment="1">
      <alignment horizontal="right"/>
    </xf>
    <xf numFmtId="164" fontId="13" fillId="0" borderId="0" xfId="1" applyFont="1"/>
    <xf numFmtId="164" fontId="13" fillId="0" borderId="0" xfId="0" applyNumberFormat="1" applyFont="1"/>
    <xf numFmtId="166" fontId="13" fillId="0" borderId="57" xfId="0" applyNumberFormat="1" applyFont="1" applyBorder="1" applyAlignment="1">
      <alignment horizontal="right"/>
    </xf>
    <xf numFmtId="3" fontId="13" fillId="0" borderId="5" xfId="0" applyNumberFormat="1" applyFont="1" applyBorder="1"/>
    <xf numFmtId="165" fontId="13" fillId="0" borderId="57" xfId="0" applyNumberFormat="1" applyFont="1" applyBorder="1"/>
    <xf numFmtId="165" fontId="13" fillId="0" borderId="21" xfId="0" applyNumberFormat="1" applyFont="1" applyBorder="1"/>
    <xf numFmtId="0" fontId="13" fillId="0" borderId="65" xfId="0" applyFont="1" applyBorder="1" applyAlignment="1">
      <alignment horizontal="center" vertical="center"/>
    </xf>
    <xf numFmtId="165" fontId="13" fillId="0" borderId="62" xfId="0" applyNumberFormat="1" applyFont="1" applyBorder="1"/>
    <xf numFmtId="0" fontId="13" fillId="0" borderId="7" xfId="0" applyFont="1" applyBorder="1"/>
    <xf numFmtId="0" fontId="13" fillId="7" borderId="66" xfId="0" applyFont="1" applyFill="1" applyBorder="1" applyAlignment="1">
      <alignment horizontal="left" vertical="center" wrapText="1"/>
    </xf>
    <xf numFmtId="0" fontId="13" fillId="7" borderId="67" xfId="0" applyFont="1" applyFill="1" applyBorder="1" applyAlignment="1">
      <alignment horizontal="left" vertical="center" wrapText="1"/>
    </xf>
    <xf numFmtId="0" fontId="13" fillId="4" borderId="67" xfId="0" applyFont="1" applyFill="1" applyBorder="1"/>
    <xf numFmtId="4" fontId="13" fillId="4" borderId="68" xfId="0" applyNumberFormat="1" applyFont="1" applyFill="1" applyBorder="1"/>
    <xf numFmtId="0" fontId="13" fillId="7" borderId="69" xfId="0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center" wrapText="1"/>
    </xf>
    <xf numFmtId="0" fontId="13" fillId="4" borderId="3" xfId="0" applyFont="1" applyFill="1" applyBorder="1"/>
    <xf numFmtId="4" fontId="13" fillId="4" borderId="6" xfId="0" applyNumberFormat="1" applyFont="1" applyFill="1" applyBorder="1"/>
    <xf numFmtId="0" fontId="13" fillId="7" borderId="70" xfId="0" applyFont="1" applyFill="1" applyBorder="1" applyAlignment="1">
      <alignment horizontal="left" vertical="center" wrapText="1"/>
    </xf>
    <xf numFmtId="0" fontId="13" fillId="7" borderId="71" xfId="0" applyFont="1" applyFill="1" applyBorder="1" applyAlignment="1">
      <alignment horizontal="left" vertical="center" wrapText="1"/>
    </xf>
    <xf numFmtId="0" fontId="5" fillId="7" borderId="71" xfId="0" applyFont="1" applyFill="1" applyBorder="1"/>
    <xf numFmtId="0" fontId="13" fillId="7" borderId="71" xfId="0" applyFont="1" applyFill="1" applyBorder="1"/>
    <xf numFmtId="4" fontId="13" fillId="7" borderId="72" xfId="0" applyNumberFormat="1" applyFont="1" applyFill="1" applyBorder="1"/>
    <xf numFmtId="0" fontId="13" fillId="0" borderId="7" xfId="0" applyFont="1" applyBorder="1" applyAlignment="1">
      <alignment horizontal="left"/>
    </xf>
    <xf numFmtId="0" fontId="13" fillId="0" borderId="5" xfId="0" applyFont="1" applyBorder="1"/>
    <xf numFmtId="0" fontId="13" fillId="7" borderId="73" xfId="0" applyFont="1" applyFill="1" applyBorder="1" applyAlignment="1">
      <alignment horizontal="left" vertical="center" wrapText="1"/>
    </xf>
    <xf numFmtId="0" fontId="13" fillId="7" borderId="74" xfId="0" applyFont="1" applyFill="1" applyBorder="1" applyAlignment="1">
      <alignment horizontal="left" vertical="center" wrapText="1"/>
    </xf>
    <xf numFmtId="0" fontId="13" fillId="4" borderId="74" xfId="0" applyFont="1" applyFill="1" applyBorder="1"/>
    <xf numFmtId="4" fontId="13" fillId="4" borderId="75" xfId="0" applyNumberFormat="1" applyFont="1" applyFill="1" applyBorder="1"/>
    <xf numFmtId="0" fontId="13" fillId="7" borderId="76" xfId="0" applyFont="1" applyFill="1" applyBorder="1" applyAlignment="1">
      <alignment horizontal="left" vertical="center" wrapText="1"/>
    </xf>
    <xf numFmtId="0" fontId="13" fillId="7" borderId="8" xfId="0" applyFont="1" applyFill="1" applyBorder="1" applyAlignment="1">
      <alignment horizontal="left" vertical="center" wrapText="1"/>
    </xf>
    <xf numFmtId="0" fontId="13" fillId="7" borderId="8" xfId="0" applyFont="1" applyFill="1" applyBorder="1"/>
    <xf numFmtId="4" fontId="13" fillId="7" borderId="9" xfId="0" applyNumberFormat="1" applyFont="1" applyFill="1" applyBorder="1"/>
    <xf numFmtId="0" fontId="16" fillId="0" borderId="0" xfId="2" applyFont="1"/>
    <xf numFmtId="0" fontId="14" fillId="14" borderId="22" xfId="0" applyFont="1" applyFill="1" applyBorder="1" applyAlignment="1">
      <alignment horizontal="left" vertical="center"/>
    </xf>
    <xf numFmtId="0" fontId="14" fillId="14" borderId="29" xfId="0" applyFont="1" applyFill="1" applyBorder="1" applyAlignment="1">
      <alignment horizontal="left" vertical="center"/>
    </xf>
    <xf numFmtId="0" fontId="14" fillId="14" borderId="23" xfId="0" applyFont="1" applyFill="1" applyBorder="1" applyAlignment="1">
      <alignment horizontal="left" vertical="center"/>
    </xf>
    <xf numFmtId="0" fontId="14" fillId="14" borderId="24" xfId="0" applyFont="1" applyFill="1" applyBorder="1" applyAlignment="1">
      <alignment horizontal="left" vertical="center"/>
    </xf>
    <xf numFmtId="0" fontId="14" fillId="14" borderId="29" xfId="0" applyFont="1" applyFill="1" applyBorder="1" applyAlignment="1">
      <alignment horizontal="left" vertical="center" wrapText="1"/>
    </xf>
    <xf numFmtId="0" fontId="14" fillId="14" borderId="34" xfId="0" applyFont="1" applyFill="1" applyBorder="1" applyAlignment="1">
      <alignment horizontal="left" vertical="center"/>
    </xf>
    <xf numFmtId="0" fontId="14" fillId="14" borderId="2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/>
    <xf numFmtId="0" fontId="13" fillId="0" borderId="18" xfId="0" applyFont="1" applyBorder="1"/>
    <xf numFmtId="0" fontId="13" fillId="0" borderId="35" xfId="0" applyFont="1" applyBorder="1" applyAlignment="1">
      <alignment horizontal="left" vertical="center"/>
    </xf>
    <xf numFmtId="0" fontId="13" fillId="0" borderId="30" xfId="0" applyFont="1" applyBorder="1" applyAlignment="1">
      <alignment horizontal="center"/>
    </xf>
    <xf numFmtId="0" fontId="13" fillId="0" borderId="3" xfId="0" applyFont="1" applyBorder="1"/>
    <xf numFmtId="166" fontId="13" fillId="0" borderId="6" xfId="0" applyNumberFormat="1" applyFont="1" applyBorder="1"/>
    <xf numFmtId="0" fontId="13" fillId="0" borderId="4" xfId="0" applyFont="1" applyBorder="1" applyAlignment="1">
      <alignment horizontal="left" vertical="center"/>
    </xf>
    <xf numFmtId="0" fontId="13" fillId="0" borderId="19" xfId="0" applyFont="1" applyBorder="1" applyAlignment="1">
      <alignment horizontal="center"/>
    </xf>
    <xf numFmtId="0" fontId="13" fillId="0" borderId="36" xfId="0" applyFont="1" applyBorder="1" applyAlignment="1">
      <alignment horizontal="left" vertical="center"/>
    </xf>
    <xf numFmtId="0" fontId="13" fillId="0" borderId="17" xfId="0" applyFont="1" applyBorder="1" applyAlignment="1">
      <alignment horizontal="center"/>
    </xf>
    <xf numFmtId="0" fontId="13" fillId="0" borderId="30" xfId="0" applyFont="1" applyBorder="1"/>
    <xf numFmtId="3" fontId="13" fillId="0" borderId="31" xfId="0" applyNumberFormat="1" applyFont="1" applyBorder="1"/>
    <xf numFmtId="0" fontId="13" fillId="7" borderId="37" xfId="0" applyFont="1" applyFill="1" applyBorder="1" applyAlignment="1">
      <alignment horizontal="left" vertical="center" wrapText="1"/>
    </xf>
    <xf numFmtId="0" fontId="13" fillId="4" borderId="28" xfId="0" applyFont="1" applyFill="1" applyBorder="1"/>
    <xf numFmtId="0" fontId="13" fillId="4" borderId="14" xfId="0" applyFont="1" applyFill="1" applyBorder="1"/>
    <xf numFmtId="4" fontId="13" fillId="4" borderId="21" xfId="0" applyNumberFormat="1" applyFont="1" applyFill="1" applyBorder="1"/>
    <xf numFmtId="0" fontId="13" fillId="7" borderId="28" xfId="0" applyFont="1" applyFill="1" applyBorder="1"/>
    <xf numFmtId="0" fontId="13" fillId="7" borderId="14" xfId="0" applyFont="1" applyFill="1" applyBorder="1"/>
    <xf numFmtId="4" fontId="13" fillId="7" borderId="21" xfId="0" applyNumberFormat="1" applyFont="1" applyFill="1" applyBorder="1"/>
    <xf numFmtId="0" fontId="13" fillId="0" borderId="20" xfId="0" applyFont="1" applyBorder="1" applyAlignment="1">
      <alignment horizontal="left"/>
    </xf>
    <xf numFmtId="0" fontId="13" fillId="0" borderId="32" xfId="0" applyFont="1" applyBorder="1"/>
    <xf numFmtId="4" fontId="13" fillId="0" borderId="21" xfId="0" applyNumberFormat="1" applyFont="1" applyBorder="1"/>
    <xf numFmtId="0" fontId="13" fillId="7" borderId="38" xfId="0" applyFont="1" applyFill="1" applyBorder="1" applyAlignment="1">
      <alignment horizontal="left" vertical="center" wrapText="1"/>
    </xf>
    <xf numFmtId="0" fontId="13" fillId="7" borderId="33" xfId="0" applyFont="1" applyFill="1" applyBorder="1"/>
    <xf numFmtId="0" fontId="13" fillId="7" borderId="25" xfId="0" applyFont="1" applyFill="1" applyBorder="1"/>
    <xf numFmtId="4" fontId="13" fillId="7" borderId="26" xfId="0" applyNumberFormat="1" applyFont="1" applyFill="1" applyBorder="1"/>
    <xf numFmtId="0" fontId="13" fillId="0" borderId="0" xfId="0" applyFont="1" applyAlignment="1">
      <alignment horizontal="right" vertical="center" wrapText="1"/>
    </xf>
    <xf numFmtId="0" fontId="13" fillId="4" borderId="0" xfId="0" applyFont="1" applyFill="1"/>
    <xf numFmtId="0" fontId="13" fillId="14" borderId="14" xfId="0" applyFont="1" applyFill="1" applyBorder="1"/>
    <xf numFmtId="3" fontId="13" fillId="14" borderId="21" xfId="0" applyNumberFormat="1" applyFont="1" applyFill="1" applyBorder="1" applyAlignment="1">
      <alignment horizontal="right"/>
    </xf>
    <xf numFmtId="175" fontId="3" fillId="6" borderId="52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4" fillId="8" borderId="22" xfId="0" applyFont="1" applyFill="1" applyBorder="1" applyAlignment="1">
      <alignment horizontal="center" vertical="center"/>
    </xf>
    <xf numFmtId="0" fontId="14" fillId="8" borderId="29" xfId="0" applyFont="1" applyFill="1" applyBorder="1" applyAlignment="1">
      <alignment horizontal="left" vertical="center"/>
    </xf>
    <xf numFmtId="0" fontId="14" fillId="8" borderId="14" xfId="0" applyFont="1" applyFill="1" applyBorder="1"/>
    <xf numFmtId="3" fontId="14" fillId="8" borderId="21" xfId="0" applyNumberFormat="1" applyFont="1" applyFill="1" applyBorder="1" applyAlignment="1">
      <alignment horizontal="right"/>
    </xf>
    <xf numFmtId="0" fontId="14" fillId="8" borderId="23" xfId="0" applyFont="1" applyFill="1" applyBorder="1" applyAlignment="1">
      <alignment horizontal="center" vertical="center"/>
    </xf>
    <xf numFmtId="0" fontId="14" fillId="8" borderId="24" xfId="0" applyFont="1" applyFill="1" applyBorder="1" applyAlignment="1">
      <alignment horizontal="left" vertical="center"/>
    </xf>
    <xf numFmtId="0" fontId="14" fillId="8" borderId="29" xfId="0" applyFont="1" applyFill="1" applyBorder="1" applyAlignment="1">
      <alignment horizontal="left" vertical="center" wrapText="1"/>
    </xf>
    <xf numFmtId="0" fontId="14" fillId="8" borderId="24" xfId="0" applyFont="1" applyFill="1" applyBorder="1" applyAlignment="1">
      <alignment horizontal="left" vertical="center" wrapText="1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/>
    </xf>
    <xf numFmtId="169" fontId="13" fillId="0" borderId="6" xfId="0" applyNumberFormat="1" applyFont="1" applyBorder="1"/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/>
    </xf>
  </cellXfs>
  <cellStyles count="8">
    <cellStyle name="Comma 2" xfId="1" xr:uid="{73BE5E3D-3DD0-43F0-9F18-C0C640E3C951}"/>
    <cellStyle name="Comma 2 2" xfId="7" xr:uid="{ED57FB44-EFD6-40EB-8EB8-4F67EFDED8F0}"/>
    <cellStyle name="Hyperlink" xfId="2" builtinId="8"/>
    <cellStyle name="Normal" xfId="0" builtinId="0"/>
    <cellStyle name="Normal 2" xfId="5" xr:uid="{14593133-CF11-4B67-AA24-DC7DCCFE0B09}"/>
    <cellStyle name="Normal 3" xfId="3" xr:uid="{E8430762-1211-474F-B76F-503A6D939071}"/>
    <cellStyle name="Output 2" xfId="6" xr:uid="{A7A4D841-586D-46C3-AB08-3783053F5266}"/>
    <cellStyle name="Output 3" xfId="4" xr:uid="{85F2E5E3-E682-4C86-9B37-EA8FD8575D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gustin\Downloads\5_IT%20oprema_Pu_M%20(1).xlsx" TargetMode="External"/><Relationship Id="rId1" Type="http://schemas.openxmlformats.org/officeDocument/2006/relationships/externalLinkPath" Target="file:///C:\Users\lgustin\Downloads\5_IT%20oprema_Pu_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T"/>
      <sheetName val="Odabir lista"/>
      <sheetName val="DP"/>
      <sheetName val="JP"/>
      <sheetName val="JP_nc"/>
      <sheetName val="pomoćna"/>
    </sheetNames>
    <sheetDataSet>
      <sheetData sheetId="0"/>
      <sheetData sheetId="1"/>
      <sheetData sheetId="2"/>
      <sheetData sheetId="3"/>
      <sheetData sheetId="4"/>
      <sheetData sheetId="5">
        <row r="9">
          <cell r="D9">
            <v>119.558795625</v>
          </cell>
          <cell r="F9">
            <v>2.7976758176250002E-2</v>
          </cell>
          <cell r="I9">
            <v>48.840468749999999</v>
          </cell>
          <cell r="K9">
            <v>1.14286696875E-2</v>
          </cell>
        </row>
        <row r="10">
          <cell r="D10">
            <v>125.53349855999998</v>
          </cell>
          <cell r="F10">
            <v>2.9374838663039998E-2</v>
          </cell>
          <cell r="I10">
            <v>59.493780799999996</v>
          </cell>
          <cell r="K10">
            <v>1.3921544707200001E-2</v>
          </cell>
        </row>
        <row r="11">
          <cell r="D11">
            <v>71.93262176399999</v>
          </cell>
          <cell r="F11">
            <v>1.6832233492775999E-2</v>
          </cell>
          <cell r="I11">
            <v>33.878237039999995</v>
          </cell>
          <cell r="K11">
            <v>7.9275074673599982E-3</v>
          </cell>
        </row>
        <row r="12">
          <cell r="D12">
            <v>1.3431999999999999</v>
          </cell>
          <cell r="F12">
            <v>3.1430880000000002E-4</v>
          </cell>
          <cell r="I12">
            <v>0.87307999999999997</v>
          </cell>
          <cell r="K12">
            <v>2.0430072E-4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A9820-604B-4925-930A-C9DF106FC9E2}">
  <sheetPr>
    <tabColor theme="9" tint="-0.499984740745262"/>
  </sheetPr>
  <dimension ref="A1:J33"/>
  <sheetViews>
    <sheetView topLeftCell="A8" zoomScale="90" zoomScaleNormal="90" workbookViewId="0">
      <selection activeCell="C10" sqref="C10"/>
    </sheetView>
  </sheetViews>
  <sheetFormatPr defaultRowHeight="15" x14ac:dyDescent="0.25"/>
  <cols>
    <col min="1" max="1" width="16.140625" customWidth="1"/>
    <col min="2" max="2" width="34.42578125" customWidth="1"/>
    <col min="3" max="3" width="33.85546875" customWidth="1"/>
    <col min="4" max="4" width="42.85546875" customWidth="1"/>
    <col min="5" max="5" width="50" customWidth="1"/>
    <col min="6" max="6" width="40.28515625" customWidth="1"/>
    <col min="7" max="7" width="20" customWidth="1"/>
  </cols>
  <sheetData>
    <row r="1" spans="1:10" x14ac:dyDescent="0.25">
      <c r="A1" s="14"/>
      <c r="B1" s="15" t="s">
        <v>48</v>
      </c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30" x14ac:dyDescent="0.25">
      <c r="A3" s="14"/>
      <c r="B3" s="16" t="s">
        <v>49</v>
      </c>
      <c r="C3" s="17" t="s">
        <v>50</v>
      </c>
      <c r="D3" s="17" t="s">
        <v>51</v>
      </c>
      <c r="E3" s="18" t="s">
        <v>52</v>
      </c>
      <c r="F3" s="18" t="s">
        <v>53</v>
      </c>
      <c r="G3" s="19"/>
      <c r="H3" s="19"/>
      <c r="I3" s="14"/>
      <c r="J3" s="14"/>
    </row>
    <row r="4" spans="1:10" x14ac:dyDescent="0.25">
      <c r="A4" s="14"/>
      <c r="B4" s="16" t="s">
        <v>54</v>
      </c>
      <c r="C4" s="20" t="s">
        <v>55</v>
      </c>
      <c r="D4" s="21" t="s">
        <v>56</v>
      </c>
      <c r="E4" s="21"/>
      <c r="F4" s="22" t="s">
        <v>57</v>
      </c>
      <c r="G4" s="14"/>
      <c r="H4" s="14"/>
      <c r="I4" s="14"/>
      <c r="J4" s="14"/>
    </row>
    <row r="5" spans="1:10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ht="75" x14ac:dyDescent="0.25">
      <c r="A6" s="14"/>
      <c r="B6" s="16" t="s">
        <v>49</v>
      </c>
      <c r="C6" s="17" t="s">
        <v>50</v>
      </c>
      <c r="D6" s="17" t="s">
        <v>58</v>
      </c>
      <c r="E6" s="18" t="s">
        <v>59</v>
      </c>
      <c r="F6" s="18" t="s">
        <v>60</v>
      </c>
      <c r="G6" s="17" t="s">
        <v>61</v>
      </c>
      <c r="H6" s="17" t="s">
        <v>62</v>
      </c>
      <c r="I6" s="18" t="s">
        <v>63</v>
      </c>
      <c r="J6" s="18" t="s">
        <v>64</v>
      </c>
    </row>
    <row r="7" spans="1:10" x14ac:dyDescent="0.25">
      <c r="A7" s="14"/>
      <c r="B7" s="16" t="s">
        <v>65</v>
      </c>
      <c r="C7" s="23"/>
      <c r="D7" s="23"/>
      <c r="E7" s="23"/>
      <c r="F7" s="23"/>
      <c r="G7" s="23"/>
      <c r="H7" s="23"/>
      <c r="I7" s="23"/>
      <c r="J7" s="23"/>
    </row>
    <row r="8" spans="1:10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ht="30" x14ac:dyDescent="0.25">
      <c r="A9" s="14"/>
      <c r="B9" s="16" t="s">
        <v>49</v>
      </c>
      <c r="C9" s="17" t="s">
        <v>50</v>
      </c>
      <c r="D9" s="24" t="s">
        <v>66</v>
      </c>
      <c r="E9" s="45" t="s">
        <v>67</v>
      </c>
      <c r="F9" s="46"/>
      <c r="G9" s="25" t="s">
        <v>68</v>
      </c>
      <c r="H9" s="14"/>
      <c r="I9" s="14"/>
      <c r="J9" s="14"/>
    </row>
    <row r="10" spans="1:10" x14ac:dyDescent="0.25">
      <c r="A10" s="14"/>
      <c r="B10" s="16" t="s">
        <v>69</v>
      </c>
      <c r="C10" s="21" t="s">
        <v>70</v>
      </c>
      <c r="D10" s="21" t="s">
        <v>71</v>
      </c>
      <c r="E10" s="21" t="s">
        <v>72</v>
      </c>
      <c r="F10" s="21" t="s">
        <v>73</v>
      </c>
      <c r="G10" s="26" t="s">
        <v>74</v>
      </c>
      <c r="H10" s="14"/>
      <c r="I10" s="14"/>
      <c r="J10" s="14"/>
    </row>
    <row r="11" spans="1:10" x14ac:dyDescent="0.25">
      <c r="A11" s="14"/>
      <c r="B11" s="27"/>
      <c r="C11" s="27"/>
      <c r="D11" s="28"/>
      <c r="E11" s="21" t="s">
        <v>75</v>
      </c>
      <c r="F11" s="29"/>
      <c r="G11" s="30"/>
      <c r="H11" s="14"/>
      <c r="I11" s="14"/>
      <c r="J11" s="14"/>
    </row>
    <row r="12" spans="1:10" x14ac:dyDescent="0.25">
      <c r="A12" s="14"/>
      <c r="B12" s="27"/>
      <c r="C12" s="27"/>
      <c r="D12" s="28"/>
      <c r="E12" s="21" t="s">
        <v>76</v>
      </c>
      <c r="F12" s="31" t="s">
        <v>77</v>
      </c>
      <c r="G12" s="26" t="s">
        <v>78</v>
      </c>
      <c r="H12" s="14"/>
      <c r="I12" s="14"/>
      <c r="J12" s="14"/>
    </row>
    <row r="13" spans="1:10" x14ac:dyDescent="0.25">
      <c r="A13" s="14"/>
      <c r="B13" s="27"/>
      <c r="C13" s="27"/>
      <c r="D13" s="28"/>
      <c r="E13" s="21" t="s">
        <v>79</v>
      </c>
      <c r="F13" s="32"/>
      <c r="G13" s="33"/>
      <c r="H13" s="14"/>
      <c r="I13" s="14"/>
      <c r="J13" s="14"/>
    </row>
    <row r="14" spans="1:10" x14ac:dyDescent="0.25">
      <c r="A14" s="14"/>
      <c r="B14" s="27"/>
      <c r="C14" s="27"/>
      <c r="D14" s="28"/>
      <c r="E14" s="21" t="s">
        <v>80</v>
      </c>
      <c r="F14" s="32"/>
      <c r="G14" s="33"/>
      <c r="H14" s="14"/>
      <c r="I14" s="14"/>
      <c r="J14" s="14"/>
    </row>
    <row r="15" spans="1:10" x14ac:dyDescent="0.25">
      <c r="A15" s="14"/>
      <c r="B15" s="27"/>
      <c r="C15" s="34"/>
      <c r="D15" s="28"/>
      <c r="E15" s="21" t="s">
        <v>81</v>
      </c>
      <c r="F15" s="32"/>
      <c r="G15" s="33"/>
      <c r="H15" s="14"/>
      <c r="I15" s="14"/>
      <c r="J15" s="14"/>
    </row>
    <row r="16" spans="1:10" x14ac:dyDescent="0.25">
      <c r="A16" s="14"/>
      <c r="B16" s="27"/>
      <c r="C16" s="27"/>
      <c r="D16" s="28"/>
      <c r="E16" s="21" t="s">
        <v>82</v>
      </c>
      <c r="F16" s="32"/>
      <c r="G16" s="33"/>
      <c r="H16" s="14"/>
      <c r="I16" s="14"/>
      <c r="J16" s="14"/>
    </row>
    <row r="17" spans="1:10" x14ac:dyDescent="0.25">
      <c r="A17" s="14"/>
      <c r="B17" s="27"/>
      <c r="C17" s="27"/>
      <c r="D17" s="28"/>
      <c r="E17" s="21" t="s">
        <v>83</v>
      </c>
      <c r="F17" s="32"/>
      <c r="G17" s="33"/>
      <c r="H17" s="14"/>
      <c r="I17" s="14"/>
      <c r="J17" s="14"/>
    </row>
    <row r="18" spans="1:10" x14ac:dyDescent="0.25">
      <c r="A18" s="14"/>
      <c r="B18" s="27"/>
      <c r="C18" s="27"/>
      <c r="D18" s="28"/>
      <c r="E18" s="21" t="s">
        <v>84</v>
      </c>
      <c r="F18" s="32"/>
      <c r="G18" s="33"/>
      <c r="H18" s="14"/>
      <c r="I18" s="14"/>
      <c r="J18" s="14"/>
    </row>
    <row r="19" spans="1:10" x14ac:dyDescent="0.25">
      <c r="A19" s="14"/>
      <c r="B19" s="27"/>
      <c r="C19" s="27"/>
      <c r="D19" s="28"/>
      <c r="E19" s="21" t="s">
        <v>85</v>
      </c>
      <c r="F19" s="29"/>
      <c r="G19" s="30"/>
      <c r="H19" s="14"/>
      <c r="I19" s="14"/>
      <c r="J19" s="14"/>
    </row>
    <row r="20" spans="1:10" x14ac:dyDescent="0.25">
      <c r="A20" s="14"/>
      <c r="B20" s="14"/>
      <c r="C20" s="14"/>
      <c r="D20" s="14"/>
      <c r="E20" s="35" t="s">
        <v>86</v>
      </c>
      <c r="F20" s="35" t="s">
        <v>87</v>
      </c>
      <c r="G20" s="36" t="s">
        <v>88</v>
      </c>
      <c r="H20" s="14"/>
      <c r="I20" s="14"/>
      <c r="J20" s="14"/>
    </row>
    <row r="21" spans="1:10" x14ac:dyDescent="0.25">
      <c r="A21" s="14"/>
      <c r="B21" s="14"/>
      <c r="C21" s="14"/>
      <c r="D21" s="14"/>
      <c r="E21" s="37" t="s">
        <v>89</v>
      </c>
      <c r="F21" s="31" t="s">
        <v>90</v>
      </c>
      <c r="G21" s="31" t="s">
        <v>90</v>
      </c>
      <c r="H21" s="14"/>
      <c r="I21" s="14"/>
      <c r="J21" s="14"/>
    </row>
    <row r="22" spans="1:10" x14ac:dyDescent="0.25">
      <c r="A22" s="14"/>
      <c r="B22" s="14"/>
      <c r="C22" s="14"/>
      <c r="D22" s="14"/>
      <c r="E22" s="37" t="s">
        <v>91</v>
      </c>
      <c r="F22" s="32"/>
      <c r="G22" s="32"/>
      <c r="H22" s="14"/>
      <c r="I22" s="14"/>
      <c r="J22" s="14"/>
    </row>
    <row r="23" spans="1:10" x14ac:dyDescent="0.25">
      <c r="A23" s="14"/>
      <c r="B23" s="14"/>
      <c r="C23" s="14"/>
      <c r="D23" s="14"/>
      <c r="E23" s="37" t="s">
        <v>92</v>
      </c>
      <c r="F23" s="32"/>
      <c r="G23" s="32"/>
      <c r="H23" s="14"/>
      <c r="I23" s="14"/>
      <c r="J23" s="14"/>
    </row>
    <row r="24" spans="1:10" x14ac:dyDescent="0.25">
      <c r="A24" s="14"/>
      <c r="B24" s="14"/>
      <c r="C24" s="14"/>
      <c r="D24" s="14"/>
      <c r="E24" s="37" t="s">
        <v>93</v>
      </c>
      <c r="F24" s="32"/>
      <c r="G24" s="32"/>
      <c r="H24" s="14"/>
      <c r="I24" s="14"/>
      <c r="J24" s="14"/>
    </row>
    <row r="25" spans="1:10" x14ac:dyDescent="0.25">
      <c r="A25" s="14"/>
      <c r="B25" s="14"/>
      <c r="C25" s="14"/>
      <c r="D25" s="14"/>
      <c r="E25" s="37" t="s">
        <v>94</v>
      </c>
      <c r="F25" s="29"/>
      <c r="G25" s="29"/>
      <c r="H25" s="14"/>
      <c r="I25" s="14"/>
      <c r="J25" s="14"/>
    </row>
    <row r="26" spans="1:10" x14ac:dyDescent="0.25">
      <c r="A26" s="14"/>
      <c r="B26" s="14"/>
      <c r="C26" s="14"/>
      <c r="D26" s="14"/>
      <c r="E26" s="37" t="s">
        <v>95</v>
      </c>
      <c r="F26" s="37" t="s">
        <v>96</v>
      </c>
      <c r="G26" s="36" t="s">
        <v>97</v>
      </c>
      <c r="H26" s="14"/>
      <c r="I26" s="14"/>
      <c r="J26" s="14"/>
    </row>
    <row r="27" spans="1:10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x14ac:dyDescent="0.25">
      <c r="A28" s="14"/>
      <c r="B28" s="16" t="s">
        <v>49</v>
      </c>
      <c r="C28" s="17" t="s">
        <v>50</v>
      </c>
      <c r="D28" s="17" t="s">
        <v>98</v>
      </c>
      <c r="E28" s="14"/>
      <c r="F28" s="14"/>
      <c r="G28" s="14"/>
      <c r="H28" s="14"/>
      <c r="I28" s="14"/>
      <c r="J28" s="14"/>
    </row>
    <row r="29" spans="1:10" x14ac:dyDescent="0.25">
      <c r="A29" s="14"/>
      <c r="B29" s="16" t="s">
        <v>99</v>
      </c>
      <c r="C29" s="23"/>
      <c r="D29" s="23"/>
      <c r="E29" s="14"/>
      <c r="F29" s="14"/>
      <c r="G29" s="14"/>
      <c r="H29" s="14"/>
      <c r="I29" s="14"/>
      <c r="J29" s="14"/>
    </row>
    <row r="30" spans="1:10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x14ac:dyDescent="0.25">
      <c r="A31" s="14"/>
      <c r="B31" s="16" t="s">
        <v>49</v>
      </c>
      <c r="C31" s="17" t="s">
        <v>50</v>
      </c>
      <c r="D31" s="17" t="s">
        <v>100</v>
      </c>
      <c r="E31" s="14"/>
      <c r="F31" s="14"/>
      <c r="G31" s="14"/>
      <c r="H31" s="14"/>
      <c r="I31" s="14"/>
      <c r="J31" s="14"/>
    </row>
    <row r="32" spans="1:10" x14ac:dyDescent="0.25">
      <c r="A32" s="14"/>
      <c r="B32" s="16" t="s">
        <v>101</v>
      </c>
      <c r="C32" s="23"/>
      <c r="D32" s="23"/>
      <c r="E32" s="14"/>
      <c r="F32" s="14"/>
      <c r="G32" s="14"/>
      <c r="H32" s="14"/>
      <c r="I32" s="14"/>
      <c r="J32" s="14"/>
    </row>
    <row r="33" spans="1:10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</row>
  </sheetData>
  <mergeCells count="1">
    <mergeCell ref="E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E53B2-293C-4E31-9063-3C2314B30514}">
  <sheetPr>
    <tabColor theme="9" tint="-0.499984740745262"/>
  </sheetPr>
  <dimension ref="B2:F31"/>
  <sheetViews>
    <sheetView workbookViewId="0">
      <selection activeCell="F19" sqref="F19"/>
    </sheetView>
  </sheetViews>
  <sheetFormatPr defaultRowHeight="15" x14ac:dyDescent="0.25"/>
  <cols>
    <col min="1" max="1" width="3.28515625" style="64" customWidth="1"/>
    <col min="2" max="2" width="23.42578125" style="64" customWidth="1"/>
    <col min="3" max="3" width="26.28515625" style="64" customWidth="1"/>
    <col min="4" max="4" width="53.28515625" style="64" customWidth="1"/>
    <col min="5" max="5" width="17.42578125" style="64" customWidth="1"/>
    <col min="6" max="6" width="17" style="64" customWidth="1"/>
    <col min="7" max="16384" width="9.140625" style="64"/>
  </cols>
  <sheetData>
    <row r="2" spans="2:6" ht="28.5" x14ac:dyDescent="0.45">
      <c r="B2" s="62" t="s">
        <v>0</v>
      </c>
      <c r="C2" s="62"/>
      <c r="D2" s="63"/>
      <c r="E2" s="63"/>
      <c r="F2" s="63"/>
    </row>
    <row r="3" spans="2:6" ht="29.25" thickBot="1" x14ac:dyDescent="0.5">
      <c r="B3" s="65"/>
      <c r="C3" s="65"/>
    </row>
    <row r="4" spans="2:6" x14ac:dyDescent="0.25">
      <c r="B4" s="66"/>
      <c r="C4" s="67"/>
      <c r="D4" s="68"/>
      <c r="E4" s="69" t="s">
        <v>1</v>
      </c>
      <c r="F4" s="70" t="s">
        <v>2</v>
      </c>
    </row>
    <row r="5" spans="2:6" x14ac:dyDescent="0.25">
      <c r="B5" s="180" t="s">
        <v>3</v>
      </c>
      <c r="C5" s="181" t="s">
        <v>4</v>
      </c>
      <c r="D5" s="182" t="s">
        <v>5</v>
      </c>
      <c r="E5" s="182" t="s">
        <v>6</v>
      </c>
      <c r="F5" s="183"/>
    </row>
    <row r="6" spans="2:6" x14ac:dyDescent="0.25">
      <c r="B6" s="184"/>
      <c r="C6" s="185"/>
      <c r="D6" s="182" t="s">
        <v>7</v>
      </c>
      <c r="E6" s="182" t="s">
        <v>8</v>
      </c>
      <c r="F6" s="183"/>
    </row>
    <row r="7" spans="2:6" x14ac:dyDescent="0.25">
      <c r="B7" s="184"/>
      <c r="C7" s="181" t="s">
        <v>9</v>
      </c>
      <c r="D7" s="182" t="s">
        <v>10</v>
      </c>
      <c r="E7" s="182" t="s">
        <v>6</v>
      </c>
      <c r="F7" s="183"/>
    </row>
    <row r="8" spans="2:6" x14ac:dyDescent="0.25">
      <c r="B8" s="184"/>
      <c r="C8" s="185"/>
      <c r="D8" s="182" t="s">
        <v>7</v>
      </c>
      <c r="E8" s="182" t="s">
        <v>8</v>
      </c>
      <c r="F8" s="183"/>
    </row>
    <row r="9" spans="2:6" x14ac:dyDescent="0.25">
      <c r="B9" s="184"/>
      <c r="C9" s="181" t="s">
        <v>11</v>
      </c>
      <c r="D9" s="182" t="s">
        <v>12</v>
      </c>
      <c r="E9" s="182" t="s">
        <v>6</v>
      </c>
      <c r="F9" s="183"/>
    </row>
    <row r="10" spans="2:6" x14ac:dyDescent="0.25">
      <c r="B10" s="184"/>
      <c r="C10" s="185"/>
      <c r="D10" s="182" t="s">
        <v>13</v>
      </c>
      <c r="E10" s="182" t="s">
        <v>8</v>
      </c>
      <c r="F10" s="183"/>
    </row>
    <row r="11" spans="2:6" ht="15" customHeight="1" x14ac:dyDescent="0.25">
      <c r="B11" s="184"/>
      <c r="C11" s="186" t="s">
        <v>14</v>
      </c>
      <c r="D11" s="182" t="s">
        <v>15</v>
      </c>
      <c r="E11" s="182" t="s">
        <v>6</v>
      </c>
      <c r="F11" s="183"/>
    </row>
    <row r="12" spans="2:6" x14ac:dyDescent="0.25">
      <c r="B12" s="184"/>
      <c r="C12" s="187"/>
      <c r="D12" s="182" t="s">
        <v>13</v>
      </c>
      <c r="E12" s="182" t="s">
        <v>8</v>
      </c>
      <c r="F12" s="183"/>
    </row>
    <row r="13" spans="2:6" x14ac:dyDescent="0.25">
      <c r="B13" s="145"/>
      <c r="C13" s="146"/>
      <c r="D13" s="147"/>
      <c r="E13" s="148"/>
      <c r="F13" s="108"/>
    </row>
    <row r="14" spans="2:6" x14ac:dyDescent="0.25">
      <c r="B14" s="188" t="s">
        <v>16</v>
      </c>
      <c r="C14" s="189"/>
      <c r="D14" s="151" t="s">
        <v>17</v>
      </c>
      <c r="E14" s="151" t="s">
        <v>18</v>
      </c>
      <c r="F14" s="190">
        <f>'pomoćna '!D9-'pomoćna '!H9</f>
        <v>70.718326875000002</v>
      </c>
    </row>
    <row r="15" spans="2:6" x14ac:dyDescent="0.25">
      <c r="B15" s="191"/>
      <c r="C15" s="192"/>
      <c r="D15" s="151" t="s">
        <v>19</v>
      </c>
      <c r="E15" s="151" t="s">
        <v>18</v>
      </c>
      <c r="F15" s="190">
        <f>'pomoćna '!D10-'pomoćna '!H10</f>
        <v>66.039717759999988</v>
      </c>
    </row>
    <row r="16" spans="2:6" x14ac:dyDescent="0.25">
      <c r="B16" s="191"/>
      <c r="C16" s="192"/>
      <c r="D16" s="151" t="s">
        <v>20</v>
      </c>
      <c r="E16" s="151" t="s">
        <v>18</v>
      </c>
      <c r="F16" s="190">
        <f>'pomoćna '!D11-'pomoćna '!H11</f>
        <v>38.054384723999995</v>
      </c>
    </row>
    <row r="17" spans="2:6" x14ac:dyDescent="0.25">
      <c r="B17" s="191"/>
      <c r="C17" s="192"/>
      <c r="D17" s="151" t="s">
        <v>21</v>
      </c>
      <c r="E17" s="151" t="s">
        <v>22</v>
      </c>
      <c r="F17" s="190">
        <f>'pomoćna '!D12-'pomoćna '!H12</f>
        <v>2.2995000000000001</v>
      </c>
    </row>
    <row r="18" spans="2:6" x14ac:dyDescent="0.25">
      <c r="B18" s="113"/>
      <c r="D18" s="157"/>
      <c r="E18" s="157"/>
      <c r="F18" s="158"/>
    </row>
    <row r="19" spans="2:6" ht="45" customHeight="1" x14ac:dyDescent="0.25">
      <c r="B19" s="159" t="s">
        <v>23</v>
      </c>
      <c r="C19" s="119" t="s">
        <v>4</v>
      </c>
      <c r="D19" s="160" t="s">
        <v>136</v>
      </c>
      <c r="E19" s="161" t="s">
        <v>144</v>
      </c>
      <c r="F19" s="162">
        <f>('pomoćna '!E9-'pomoćna '!I9)*F5</f>
        <v>0</v>
      </c>
    </row>
    <row r="20" spans="2:6" x14ac:dyDescent="0.25">
      <c r="B20" s="159"/>
      <c r="C20" s="119" t="s">
        <v>9</v>
      </c>
      <c r="D20" s="160" t="s">
        <v>137</v>
      </c>
      <c r="E20" s="161" t="s">
        <v>144</v>
      </c>
      <c r="F20" s="162">
        <f>('pomoćna '!E10-'pomoćna '!I10)*F7</f>
        <v>0</v>
      </c>
    </row>
    <row r="21" spans="2:6" x14ac:dyDescent="0.25">
      <c r="B21" s="159"/>
      <c r="C21" s="119" t="s">
        <v>11</v>
      </c>
      <c r="D21" s="160" t="s">
        <v>138</v>
      </c>
      <c r="E21" s="161" t="s">
        <v>144</v>
      </c>
      <c r="F21" s="162">
        <f>('pomoćna '!E11-'pomoćna '!I11)*F9</f>
        <v>0</v>
      </c>
    </row>
    <row r="22" spans="2:6" x14ac:dyDescent="0.25">
      <c r="B22" s="159"/>
      <c r="C22" s="119" t="s">
        <v>14</v>
      </c>
      <c r="D22" s="160" t="s">
        <v>139</v>
      </c>
      <c r="E22" s="161" t="s">
        <v>144</v>
      </c>
      <c r="F22" s="162">
        <f>('pomoćna '!E12-'pomoćna '!I12)*F10</f>
        <v>0</v>
      </c>
    </row>
    <row r="23" spans="2:6" x14ac:dyDescent="0.25">
      <c r="B23" s="159"/>
      <c r="C23" s="119" t="s">
        <v>29</v>
      </c>
      <c r="D23" s="163" t="s">
        <v>140</v>
      </c>
      <c r="E23" s="164" t="s">
        <v>144</v>
      </c>
      <c r="F23" s="165">
        <f>SUM(F19:F22)</f>
        <v>0</v>
      </c>
    </row>
    <row r="24" spans="2:6" x14ac:dyDescent="0.25">
      <c r="B24" s="166"/>
      <c r="C24" s="167"/>
      <c r="D24" s="87"/>
      <c r="E24" s="87"/>
      <c r="F24" s="168"/>
    </row>
    <row r="25" spans="2:6" ht="45" customHeight="1" x14ac:dyDescent="0.25">
      <c r="B25" s="159" t="s">
        <v>30</v>
      </c>
      <c r="C25" s="119" t="s">
        <v>4</v>
      </c>
      <c r="D25" s="160" t="s">
        <v>136</v>
      </c>
      <c r="E25" s="161" t="s">
        <v>135</v>
      </c>
      <c r="F25" s="162">
        <f>F19*F6</f>
        <v>0</v>
      </c>
    </row>
    <row r="26" spans="2:6" x14ac:dyDescent="0.25">
      <c r="B26" s="159"/>
      <c r="C26" s="119" t="s">
        <v>9</v>
      </c>
      <c r="D26" s="160" t="s">
        <v>137</v>
      </c>
      <c r="E26" s="161" t="s">
        <v>135</v>
      </c>
      <c r="F26" s="162">
        <f>F20*F8</f>
        <v>0</v>
      </c>
    </row>
    <row r="27" spans="2:6" x14ac:dyDescent="0.25">
      <c r="B27" s="159"/>
      <c r="C27" s="119" t="s">
        <v>11</v>
      </c>
      <c r="D27" s="160" t="s">
        <v>138</v>
      </c>
      <c r="E27" s="161" t="s">
        <v>135</v>
      </c>
      <c r="F27" s="162">
        <f>F21*F10</f>
        <v>0</v>
      </c>
    </row>
    <row r="28" spans="2:6" x14ac:dyDescent="0.25">
      <c r="B28" s="159"/>
      <c r="C28" s="119" t="s">
        <v>14</v>
      </c>
      <c r="D28" s="160" t="s">
        <v>141</v>
      </c>
      <c r="E28" s="161" t="s">
        <v>135</v>
      </c>
      <c r="F28" s="162">
        <f>F22*F12</f>
        <v>0</v>
      </c>
    </row>
    <row r="29" spans="2:6" ht="15.75" thickBot="1" x14ac:dyDescent="0.3">
      <c r="B29" s="169"/>
      <c r="C29" s="134" t="s">
        <v>29</v>
      </c>
      <c r="D29" s="170" t="s">
        <v>142</v>
      </c>
      <c r="E29" s="171" t="s">
        <v>135</v>
      </c>
      <c r="F29" s="172">
        <f>SUM(F25:F28)</f>
        <v>0</v>
      </c>
    </row>
    <row r="31" spans="2:6" x14ac:dyDescent="0.25">
      <c r="C31" s="173"/>
      <c r="D31" s="174" t="s">
        <v>143</v>
      </c>
    </row>
  </sheetData>
  <mergeCells count="10">
    <mergeCell ref="B19:B23"/>
    <mergeCell ref="B25:B29"/>
    <mergeCell ref="B4:D4"/>
    <mergeCell ref="C5:C6"/>
    <mergeCell ref="C7:C8"/>
    <mergeCell ref="C9:C10"/>
    <mergeCell ref="C11:C12"/>
    <mergeCell ref="B5:B12"/>
    <mergeCell ref="B14:B17"/>
    <mergeCell ref="C14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AF763-D81A-47FA-B6A3-575FDF3F74DB}">
  <sheetPr>
    <tabColor theme="9" tint="-0.499984740745262"/>
  </sheetPr>
  <dimension ref="B2:F31"/>
  <sheetViews>
    <sheetView tabSelected="1" topLeftCell="A11" workbookViewId="0">
      <selection activeCell="D30" sqref="D30"/>
    </sheetView>
  </sheetViews>
  <sheetFormatPr defaultRowHeight="15" x14ac:dyDescent="0.25"/>
  <cols>
    <col min="1" max="1" width="3.28515625" style="64" customWidth="1"/>
    <col min="2" max="2" width="23.42578125" style="64" customWidth="1"/>
    <col min="3" max="3" width="26.28515625" style="64" customWidth="1"/>
    <col min="4" max="4" width="53.28515625" style="64" customWidth="1"/>
    <col min="5" max="5" width="19.5703125" style="64" customWidth="1"/>
    <col min="6" max="6" width="17" style="64" customWidth="1"/>
    <col min="7" max="16384" width="9.140625" style="64"/>
  </cols>
  <sheetData>
    <row r="2" spans="2:6" ht="28.5" x14ac:dyDescent="0.45">
      <c r="B2" s="62" t="s">
        <v>0</v>
      </c>
      <c r="C2" s="62"/>
      <c r="D2" s="63"/>
      <c r="E2" s="63"/>
      <c r="F2" s="63"/>
    </row>
    <row r="3" spans="2:6" ht="29.25" thickBot="1" x14ac:dyDescent="0.5">
      <c r="B3" s="65"/>
      <c r="C3" s="65"/>
    </row>
    <row r="4" spans="2:6" x14ac:dyDescent="0.25">
      <c r="B4" s="66"/>
      <c r="C4" s="67"/>
      <c r="D4" s="68"/>
      <c r="E4" s="69" t="s">
        <v>1</v>
      </c>
      <c r="F4" s="70" t="s">
        <v>2</v>
      </c>
    </row>
    <row r="5" spans="2:6" x14ac:dyDescent="0.25">
      <c r="B5" s="138" t="s">
        <v>3</v>
      </c>
      <c r="C5" s="139" t="s">
        <v>4</v>
      </c>
      <c r="D5" s="175" t="s">
        <v>5</v>
      </c>
      <c r="E5" s="175" t="s">
        <v>6</v>
      </c>
      <c r="F5" s="176">
        <v>8927</v>
      </c>
    </row>
    <row r="6" spans="2:6" x14ac:dyDescent="0.25">
      <c r="B6" s="140"/>
      <c r="C6" s="141"/>
      <c r="D6" s="175" t="s">
        <v>7</v>
      </c>
      <c r="E6" s="175" t="s">
        <v>8</v>
      </c>
      <c r="F6" s="176">
        <v>6</v>
      </c>
    </row>
    <row r="7" spans="2:6" x14ac:dyDescent="0.25">
      <c r="B7" s="140"/>
      <c r="C7" s="139" t="s">
        <v>9</v>
      </c>
      <c r="D7" s="175" t="s">
        <v>10</v>
      </c>
      <c r="E7" s="175" t="s">
        <v>6</v>
      </c>
      <c r="F7" s="176">
        <v>1738</v>
      </c>
    </row>
    <row r="8" spans="2:6" x14ac:dyDescent="0.25">
      <c r="B8" s="140"/>
      <c r="C8" s="141"/>
      <c r="D8" s="175" t="s">
        <v>7</v>
      </c>
      <c r="E8" s="175" t="s">
        <v>8</v>
      </c>
      <c r="F8" s="176">
        <v>4</v>
      </c>
    </row>
    <row r="9" spans="2:6" x14ac:dyDescent="0.25">
      <c r="B9" s="140"/>
      <c r="C9" s="139" t="s">
        <v>11</v>
      </c>
      <c r="D9" s="175" t="s">
        <v>12</v>
      </c>
      <c r="E9" s="175" t="s">
        <v>6</v>
      </c>
      <c r="F9" s="176">
        <v>5190</v>
      </c>
    </row>
    <row r="10" spans="2:6" x14ac:dyDescent="0.25">
      <c r="B10" s="140"/>
      <c r="C10" s="141"/>
      <c r="D10" s="175" t="s">
        <v>13</v>
      </c>
      <c r="E10" s="175" t="s">
        <v>8</v>
      </c>
      <c r="F10" s="176">
        <v>4</v>
      </c>
    </row>
    <row r="11" spans="2:6" ht="15" customHeight="1" x14ac:dyDescent="0.25">
      <c r="B11" s="140"/>
      <c r="C11" s="142" t="s">
        <v>14</v>
      </c>
      <c r="D11" s="175" t="s">
        <v>15</v>
      </c>
      <c r="E11" s="175" t="s">
        <v>6</v>
      </c>
      <c r="F11" s="176">
        <v>268</v>
      </c>
    </row>
    <row r="12" spans="2:6" x14ac:dyDescent="0.25">
      <c r="B12" s="143"/>
      <c r="C12" s="144"/>
      <c r="D12" s="175" t="s">
        <v>13</v>
      </c>
      <c r="E12" s="175" t="s">
        <v>8</v>
      </c>
      <c r="F12" s="176">
        <v>4</v>
      </c>
    </row>
    <row r="13" spans="2:6" x14ac:dyDescent="0.25">
      <c r="B13" s="145"/>
      <c r="C13" s="146"/>
      <c r="D13" s="147"/>
      <c r="E13" s="148"/>
      <c r="F13" s="108"/>
    </row>
    <row r="14" spans="2:6" x14ac:dyDescent="0.25">
      <c r="B14" s="149" t="s">
        <v>16</v>
      </c>
      <c r="C14" s="150"/>
      <c r="D14" s="151" t="s">
        <v>134</v>
      </c>
      <c r="E14" s="179" t="s">
        <v>132</v>
      </c>
      <c r="F14" s="152">
        <f>'pomoćna '!E28</f>
        <v>8.8397908593750003</v>
      </c>
    </row>
    <row r="15" spans="2:6" x14ac:dyDescent="0.25">
      <c r="B15" s="153"/>
      <c r="C15" s="154"/>
      <c r="D15" s="151" t="s">
        <v>129</v>
      </c>
      <c r="E15" s="179" t="s">
        <v>132</v>
      </c>
      <c r="F15" s="152">
        <f>'pomoćna '!E29</f>
        <v>8.2549647199999985</v>
      </c>
    </row>
    <row r="16" spans="2:6" x14ac:dyDescent="0.25">
      <c r="B16" s="153"/>
      <c r="C16" s="154"/>
      <c r="D16" s="151" t="s">
        <v>130</v>
      </c>
      <c r="E16" s="179" t="s">
        <v>132</v>
      </c>
      <c r="F16" s="152">
        <f>'pomoćna '!E30</f>
        <v>4.7567980904999994</v>
      </c>
    </row>
    <row r="17" spans="2:6" x14ac:dyDescent="0.25">
      <c r="B17" s="155"/>
      <c r="C17" s="156"/>
      <c r="D17" s="151" t="s">
        <v>131</v>
      </c>
      <c r="E17" s="179" t="s">
        <v>132</v>
      </c>
      <c r="F17" s="152">
        <f>'pomoćna '!E31</f>
        <v>0.28743750000000001</v>
      </c>
    </row>
    <row r="18" spans="2:6" x14ac:dyDescent="0.25">
      <c r="B18" s="113"/>
      <c r="D18" s="157"/>
      <c r="E18" s="157"/>
      <c r="F18" s="158"/>
    </row>
    <row r="19" spans="2:6" x14ac:dyDescent="0.25">
      <c r="B19" s="159" t="s">
        <v>23</v>
      </c>
      <c r="C19" s="119" t="s">
        <v>4</v>
      </c>
      <c r="D19" s="160" t="s">
        <v>136</v>
      </c>
      <c r="E19" s="161" t="s">
        <v>133</v>
      </c>
      <c r="F19" s="162">
        <f>F5*F14/1000</f>
        <v>78.912813001640615</v>
      </c>
    </row>
    <row r="20" spans="2:6" x14ac:dyDescent="0.25">
      <c r="B20" s="159"/>
      <c r="C20" s="119" t="s">
        <v>9</v>
      </c>
      <c r="D20" s="160" t="s">
        <v>137</v>
      </c>
      <c r="E20" s="161" t="s">
        <v>133</v>
      </c>
      <c r="F20" s="162">
        <f>F7*F15/1000</f>
        <v>14.347128683359998</v>
      </c>
    </row>
    <row r="21" spans="2:6" x14ac:dyDescent="0.25">
      <c r="B21" s="159"/>
      <c r="C21" s="119" t="s">
        <v>11</v>
      </c>
      <c r="D21" s="160" t="s">
        <v>138</v>
      </c>
      <c r="E21" s="161" t="s">
        <v>133</v>
      </c>
      <c r="F21" s="162">
        <f>F9*F16/1000</f>
        <v>24.687782089694995</v>
      </c>
    </row>
    <row r="22" spans="2:6" x14ac:dyDescent="0.25">
      <c r="B22" s="159"/>
      <c r="C22" s="119" t="s">
        <v>14</v>
      </c>
      <c r="D22" s="160" t="s">
        <v>139</v>
      </c>
      <c r="E22" s="161" t="s">
        <v>133</v>
      </c>
      <c r="F22" s="162">
        <f>F11*F17/1000</f>
        <v>7.7033250000000011E-2</v>
      </c>
    </row>
    <row r="23" spans="2:6" x14ac:dyDescent="0.25">
      <c r="B23" s="159"/>
      <c r="C23" s="119" t="s">
        <v>29</v>
      </c>
      <c r="D23" s="163" t="s">
        <v>145</v>
      </c>
      <c r="E23" s="164" t="s">
        <v>133</v>
      </c>
      <c r="F23" s="165">
        <f>SUM(F19:F22)</f>
        <v>118.0247570246956</v>
      </c>
    </row>
    <row r="24" spans="2:6" x14ac:dyDescent="0.25">
      <c r="B24" s="166"/>
      <c r="C24" s="167"/>
      <c r="D24" s="87"/>
      <c r="E24" s="87"/>
      <c r="F24" s="168"/>
    </row>
    <row r="25" spans="2:6" x14ac:dyDescent="0.25">
      <c r="B25" s="159" t="s">
        <v>30</v>
      </c>
      <c r="C25" s="119" t="s">
        <v>4</v>
      </c>
      <c r="D25" s="160" t="s">
        <v>136</v>
      </c>
      <c r="E25" s="161" t="s">
        <v>135</v>
      </c>
      <c r="F25" s="162">
        <f>F19*F6</f>
        <v>473.47687800984369</v>
      </c>
    </row>
    <row r="26" spans="2:6" x14ac:dyDescent="0.25">
      <c r="B26" s="159"/>
      <c r="C26" s="119" t="s">
        <v>9</v>
      </c>
      <c r="D26" s="160" t="s">
        <v>137</v>
      </c>
      <c r="E26" s="161" t="s">
        <v>135</v>
      </c>
      <c r="F26" s="162">
        <f>F20*F8</f>
        <v>57.38851473343999</v>
      </c>
    </row>
    <row r="27" spans="2:6" x14ac:dyDescent="0.25">
      <c r="B27" s="159"/>
      <c r="C27" s="119" t="s">
        <v>11</v>
      </c>
      <c r="D27" s="160" t="s">
        <v>138</v>
      </c>
      <c r="E27" s="161" t="s">
        <v>135</v>
      </c>
      <c r="F27" s="162">
        <f>F21*F10</f>
        <v>98.75112835877998</v>
      </c>
    </row>
    <row r="28" spans="2:6" x14ac:dyDescent="0.25">
      <c r="B28" s="159"/>
      <c r="C28" s="119" t="s">
        <v>14</v>
      </c>
      <c r="D28" s="160" t="s">
        <v>141</v>
      </c>
      <c r="E28" s="161" t="s">
        <v>135</v>
      </c>
      <c r="F28" s="162">
        <f>F22*F12</f>
        <v>0.30813300000000005</v>
      </c>
    </row>
    <row r="29" spans="2:6" ht="15.75" thickBot="1" x14ac:dyDescent="0.3">
      <c r="B29" s="169"/>
      <c r="C29" s="134" t="s">
        <v>29</v>
      </c>
      <c r="D29" s="170" t="s">
        <v>146</v>
      </c>
      <c r="E29" s="170" t="s">
        <v>135</v>
      </c>
      <c r="F29" s="172">
        <f>SUM(F25:F28)</f>
        <v>629.92465410206364</v>
      </c>
    </row>
    <row r="31" spans="2:6" x14ac:dyDescent="0.25">
      <c r="C31" s="173"/>
      <c r="D31" s="174" t="s">
        <v>143</v>
      </c>
    </row>
  </sheetData>
  <mergeCells count="10">
    <mergeCell ref="B14:B17"/>
    <mergeCell ref="C14:C17"/>
    <mergeCell ref="B19:B23"/>
    <mergeCell ref="B25:B29"/>
    <mergeCell ref="B4:D4"/>
    <mergeCell ref="B5:B12"/>
    <mergeCell ref="C5:C6"/>
    <mergeCell ref="C7:C8"/>
    <mergeCell ref="C9:C10"/>
    <mergeCell ref="C11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0D7FC-8576-4AF4-9E21-9BCE3C1FB6A0}">
  <sheetPr>
    <tabColor rgb="FF00B0F0"/>
  </sheetPr>
  <dimension ref="B2:K51"/>
  <sheetViews>
    <sheetView topLeftCell="A15" zoomScaleNormal="100" workbookViewId="0">
      <selection activeCell="C29" sqref="C29:C32"/>
    </sheetView>
  </sheetViews>
  <sheetFormatPr defaultRowHeight="15" x14ac:dyDescent="0.25"/>
  <cols>
    <col min="1" max="1" width="3.28515625" style="64" customWidth="1"/>
    <col min="2" max="2" width="23.42578125" style="64" customWidth="1"/>
    <col min="3" max="3" width="24.28515625" style="64" customWidth="1"/>
    <col min="4" max="4" width="66.5703125" style="64" customWidth="1"/>
    <col min="5" max="5" width="21.28515625" style="64" customWidth="1"/>
    <col min="6" max="6" width="15.7109375" style="64" customWidth="1"/>
    <col min="7" max="7" width="9.140625" style="64"/>
    <col min="8" max="8" width="21.140625" style="64" customWidth="1"/>
    <col min="9" max="10" width="9.140625" style="64"/>
    <col min="11" max="11" width="28.140625" style="64" customWidth="1"/>
    <col min="12" max="16384" width="9.140625" style="64"/>
  </cols>
  <sheetData>
    <row r="2" spans="2:8" ht="32.25" customHeight="1" x14ac:dyDescent="0.45">
      <c r="B2" s="62" t="s">
        <v>0</v>
      </c>
      <c r="C2" s="62"/>
      <c r="D2" s="63"/>
      <c r="E2" s="63"/>
      <c r="F2" s="63"/>
    </row>
    <row r="3" spans="2:8" ht="6" customHeight="1" thickBot="1" x14ac:dyDescent="0.5">
      <c r="B3" s="65"/>
      <c r="C3" s="65"/>
    </row>
    <row r="4" spans="2:8" ht="15" customHeight="1" x14ac:dyDescent="0.25">
      <c r="B4" s="66"/>
      <c r="C4" s="67"/>
      <c r="D4" s="68"/>
      <c r="E4" s="69" t="s">
        <v>1</v>
      </c>
      <c r="F4" s="70" t="s">
        <v>2</v>
      </c>
    </row>
    <row r="5" spans="2:8" ht="15" customHeight="1" x14ac:dyDescent="0.25">
      <c r="B5" s="71" t="s">
        <v>3</v>
      </c>
      <c r="C5" s="72"/>
      <c r="D5" s="73" t="s">
        <v>102</v>
      </c>
      <c r="E5" s="73" t="s">
        <v>123</v>
      </c>
      <c r="F5" s="74">
        <v>8274093.1799999997</v>
      </c>
    </row>
    <row r="6" spans="2:8" ht="15" customHeight="1" x14ac:dyDescent="0.25">
      <c r="B6" s="75"/>
      <c r="C6" s="76"/>
      <c r="D6" s="77"/>
      <c r="E6" s="77"/>
      <c r="F6" s="78"/>
    </row>
    <row r="7" spans="2:8" ht="15" customHeight="1" x14ac:dyDescent="0.25">
      <c r="B7" s="79" t="s">
        <v>16</v>
      </c>
      <c r="C7" s="80"/>
      <c r="D7" s="81" t="s">
        <v>103</v>
      </c>
      <c r="E7" s="82" t="s">
        <v>104</v>
      </c>
      <c r="F7" s="83">
        <v>40</v>
      </c>
    </row>
    <row r="8" spans="2:8" ht="15" customHeight="1" x14ac:dyDescent="0.25">
      <c r="B8" s="84"/>
      <c r="C8" s="85"/>
      <c r="D8" s="86" t="s">
        <v>105</v>
      </c>
      <c r="E8" s="87" t="s">
        <v>104</v>
      </c>
      <c r="F8" s="88">
        <v>40</v>
      </c>
    </row>
    <row r="9" spans="2:8" ht="15" customHeight="1" x14ac:dyDescent="0.25">
      <c r="B9" s="84"/>
      <c r="C9" s="85"/>
      <c r="D9" s="86" t="s">
        <v>106</v>
      </c>
      <c r="E9" s="87" t="s">
        <v>104</v>
      </c>
      <c r="F9" s="88">
        <v>19.5</v>
      </c>
      <c r="H9" s="89" t="s">
        <v>124</v>
      </c>
    </row>
    <row r="10" spans="2:8" ht="15" customHeight="1" x14ac:dyDescent="0.25">
      <c r="B10" s="84"/>
      <c r="C10" s="90"/>
      <c r="D10" s="91" t="s">
        <v>107</v>
      </c>
      <c r="E10" s="92" t="s">
        <v>104</v>
      </c>
      <c r="F10" s="93">
        <v>0.5</v>
      </c>
    </row>
    <row r="11" spans="2:8" ht="15" customHeight="1" x14ac:dyDescent="0.25">
      <c r="B11" s="84"/>
      <c r="C11" s="94" t="s">
        <v>108</v>
      </c>
      <c r="D11" s="81" t="s">
        <v>109</v>
      </c>
      <c r="E11" s="82" t="s">
        <v>123</v>
      </c>
      <c r="F11" s="83">
        <f>$F$5*F7/100</f>
        <v>3309637.2719999999</v>
      </c>
    </row>
    <row r="12" spans="2:8" ht="15" customHeight="1" x14ac:dyDescent="0.25">
      <c r="B12" s="84"/>
      <c r="C12" s="95"/>
      <c r="D12" s="86" t="s">
        <v>110</v>
      </c>
      <c r="E12" s="87" t="s">
        <v>123</v>
      </c>
      <c r="F12" s="88">
        <f t="shared" ref="F12:F14" si="0">$F$5*F8/100</f>
        <v>3309637.2719999999</v>
      </c>
    </row>
    <row r="13" spans="2:8" ht="15" customHeight="1" x14ac:dyDescent="0.25">
      <c r="B13" s="84"/>
      <c r="C13" s="95"/>
      <c r="D13" s="86" t="s">
        <v>111</v>
      </c>
      <c r="E13" s="87" t="s">
        <v>123</v>
      </c>
      <c r="F13" s="88">
        <f t="shared" si="0"/>
        <v>1613448.1701</v>
      </c>
    </row>
    <row r="14" spans="2:8" ht="15" customHeight="1" x14ac:dyDescent="0.25">
      <c r="B14" s="84"/>
      <c r="C14" s="96"/>
      <c r="D14" s="91" t="s">
        <v>112</v>
      </c>
      <c r="E14" s="92" t="s">
        <v>123</v>
      </c>
      <c r="F14" s="93">
        <f t="shared" si="0"/>
        <v>41370.465899999996</v>
      </c>
    </row>
    <row r="15" spans="2:8" ht="15" customHeight="1" x14ac:dyDescent="0.25">
      <c r="B15" s="84"/>
      <c r="C15" s="97"/>
      <c r="D15" s="98"/>
      <c r="F15" s="99"/>
    </row>
    <row r="16" spans="2:8" ht="15" customHeight="1" x14ac:dyDescent="0.25">
      <c r="B16" s="84"/>
      <c r="C16" s="100" t="s">
        <v>4</v>
      </c>
      <c r="D16" s="81" t="s">
        <v>113</v>
      </c>
      <c r="E16" s="82" t="s">
        <v>123</v>
      </c>
      <c r="F16" s="83">
        <v>464.53</v>
      </c>
    </row>
    <row r="17" spans="2:11" ht="15" customHeight="1" x14ac:dyDescent="0.25">
      <c r="B17" s="84"/>
      <c r="C17" s="101"/>
      <c r="D17" s="86" t="s">
        <v>114</v>
      </c>
      <c r="E17" s="87" t="s">
        <v>6</v>
      </c>
      <c r="F17" s="102">
        <f>F11/F16</f>
        <v>7124.7008201838416</v>
      </c>
    </row>
    <row r="18" spans="2:11" ht="15" customHeight="1" x14ac:dyDescent="0.25">
      <c r="B18" s="84"/>
      <c r="C18" s="103"/>
      <c r="D18" s="91" t="s">
        <v>7</v>
      </c>
      <c r="E18" s="92" t="s">
        <v>8</v>
      </c>
      <c r="F18" s="104">
        <v>5</v>
      </c>
    </row>
    <row r="19" spans="2:11" ht="15" customHeight="1" x14ac:dyDescent="0.25">
      <c r="B19" s="84"/>
      <c r="C19" s="100" t="s">
        <v>9</v>
      </c>
      <c r="D19" s="81" t="s">
        <v>115</v>
      </c>
      <c r="E19" s="82" t="s">
        <v>123</v>
      </c>
      <c r="F19" s="83">
        <v>530.89</v>
      </c>
      <c r="K19" s="105"/>
    </row>
    <row r="20" spans="2:11" ht="15" customHeight="1" x14ac:dyDescent="0.25">
      <c r="B20" s="84"/>
      <c r="C20" s="101"/>
      <c r="D20" s="86" t="s">
        <v>10</v>
      </c>
      <c r="E20" s="87" t="s">
        <v>6</v>
      </c>
      <c r="F20" s="102">
        <f>F12/F19</f>
        <v>6234.1299930305713</v>
      </c>
    </row>
    <row r="21" spans="2:11" ht="15" customHeight="1" x14ac:dyDescent="0.25">
      <c r="B21" s="84"/>
      <c r="C21" s="103"/>
      <c r="D21" s="91" t="s">
        <v>7</v>
      </c>
      <c r="E21" s="92" t="s">
        <v>8</v>
      </c>
      <c r="F21" s="104">
        <v>4</v>
      </c>
      <c r="K21" s="106"/>
    </row>
    <row r="22" spans="2:11" ht="15" customHeight="1" x14ac:dyDescent="0.25">
      <c r="B22" s="84"/>
      <c r="C22" s="100" t="s">
        <v>11</v>
      </c>
      <c r="D22" s="81" t="s">
        <v>116</v>
      </c>
      <c r="E22" s="82" t="s">
        <v>123</v>
      </c>
      <c r="F22" s="107">
        <v>199.08</v>
      </c>
    </row>
    <row r="23" spans="2:11" ht="15" customHeight="1" x14ac:dyDescent="0.25">
      <c r="B23" s="84"/>
      <c r="C23" s="101"/>
      <c r="D23" s="86" t="s">
        <v>117</v>
      </c>
      <c r="E23" s="87" t="s">
        <v>6</v>
      </c>
      <c r="F23" s="102">
        <f>F13/F22</f>
        <v>8104.5216500904153</v>
      </c>
    </row>
    <row r="24" spans="2:11" ht="15" customHeight="1" x14ac:dyDescent="0.25">
      <c r="B24" s="84"/>
      <c r="C24" s="103"/>
      <c r="D24" s="91" t="s">
        <v>13</v>
      </c>
      <c r="E24" s="92" t="s">
        <v>8</v>
      </c>
      <c r="F24" s="104">
        <v>4</v>
      </c>
    </row>
    <row r="25" spans="2:11" ht="15" customHeight="1" x14ac:dyDescent="0.25">
      <c r="B25" s="84"/>
      <c r="C25" s="100" t="s">
        <v>14</v>
      </c>
      <c r="D25" s="81" t="s">
        <v>118</v>
      </c>
      <c r="E25" s="82" t="s">
        <v>123</v>
      </c>
      <c r="F25" s="107">
        <v>19.91</v>
      </c>
    </row>
    <row r="26" spans="2:11" ht="15" customHeight="1" x14ac:dyDescent="0.25">
      <c r="B26" s="84"/>
      <c r="C26" s="101"/>
      <c r="D26" s="86" t="s">
        <v>119</v>
      </c>
      <c r="E26" s="87" t="s">
        <v>6</v>
      </c>
      <c r="F26" s="102">
        <f>F14/F25</f>
        <v>2077.8737267704669</v>
      </c>
    </row>
    <row r="27" spans="2:11" ht="15" customHeight="1" x14ac:dyDescent="0.25">
      <c r="B27" s="84"/>
      <c r="C27" s="103"/>
      <c r="D27" s="91" t="s">
        <v>7</v>
      </c>
      <c r="E27" s="92" t="s">
        <v>8</v>
      </c>
      <c r="F27" s="104">
        <v>5</v>
      </c>
    </row>
    <row r="28" spans="2:11" ht="15" customHeight="1" x14ac:dyDescent="0.25">
      <c r="B28" s="84"/>
      <c r="C28" s="97"/>
      <c r="D28" s="98"/>
      <c r="F28" s="108"/>
    </row>
    <row r="29" spans="2:11" ht="15" customHeight="1" x14ac:dyDescent="0.25">
      <c r="B29" s="84"/>
      <c r="C29" s="100" t="s">
        <v>120</v>
      </c>
      <c r="D29" s="151" t="s">
        <v>134</v>
      </c>
      <c r="E29" s="179" t="s">
        <v>132</v>
      </c>
      <c r="F29" s="109">
        <f>[1]pomoćna!D9-[1]pomoćna!I9</f>
        <v>70.718326875000002</v>
      </c>
    </row>
    <row r="30" spans="2:11" ht="15" customHeight="1" x14ac:dyDescent="0.25">
      <c r="B30" s="84"/>
      <c r="C30" s="101"/>
      <c r="D30" s="151" t="s">
        <v>129</v>
      </c>
      <c r="E30" s="179" t="s">
        <v>132</v>
      </c>
      <c r="F30" s="110">
        <f>[1]pomoćna!D10-[1]pomoćna!I10</f>
        <v>66.039717759999988</v>
      </c>
    </row>
    <row r="31" spans="2:11" ht="15" customHeight="1" x14ac:dyDescent="0.25">
      <c r="B31" s="84"/>
      <c r="C31" s="101"/>
      <c r="D31" s="151" t="s">
        <v>130</v>
      </c>
      <c r="E31" s="179" t="s">
        <v>132</v>
      </c>
      <c r="F31" s="110">
        <f>[1]pomoćna!D11-[1]pomoćna!I11</f>
        <v>38.054384723999995</v>
      </c>
    </row>
    <row r="32" spans="2:11" ht="15" customHeight="1" x14ac:dyDescent="0.25">
      <c r="B32" s="111"/>
      <c r="C32" s="103"/>
      <c r="D32" s="151" t="s">
        <v>131</v>
      </c>
      <c r="E32" s="179" t="s">
        <v>132</v>
      </c>
      <c r="F32" s="112">
        <f>[1]pomoćna!D12-[1]pomoćna!I12</f>
        <v>0.47011999999999998</v>
      </c>
    </row>
    <row r="33" spans="2:6" ht="15" customHeight="1" x14ac:dyDescent="0.25">
      <c r="B33" s="113"/>
      <c r="D33" s="98"/>
      <c r="F33" s="108"/>
    </row>
    <row r="34" spans="2:6" ht="15" customHeight="1" x14ac:dyDescent="0.25">
      <c r="B34" s="114" t="s">
        <v>121</v>
      </c>
      <c r="C34" s="115" t="s">
        <v>4</v>
      </c>
      <c r="D34" s="116" t="s">
        <v>24</v>
      </c>
      <c r="E34" s="116" t="s">
        <v>25</v>
      </c>
      <c r="F34" s="117">
        <f>([1]pomoćna!F9-[1]pomoćna!K9)*F17</f>
        <v>117.90017962827193</v>
      </c>
    </row>
    <row r="35" spans="2:6" ht="15" customHeight="1" x14ac:dyDescent="0.25">
      <c r="B35" s="118"/>
      <c r="C35" s="119" t="s">
        <v>9</v>
      </c>
      <c r="D35" s="120" t="s">
        <v>26</v>
      </c>
      <c r="E35" s="120" t="s">
        <v>25</v>
      </c>
      <c r="F35" s="121">
        <f>([1]pomoćna!F10-[1]pomoćna!K10)*F20</f>
        <v>96.337843341220179</v>
      </c>
    </row>
    <row r="36" spans="2:6" ht="15" customHeight="1" x14ac:dyDescent="0.25">
      <c r="B36" s="118"/>
      <c r="C36" s="119" t="s">
        <v>11</v>
      </c>
      <c r="D36" s="120" t="s">
        <v>27</v>
      </c>
      <c r="E36" s="120" t="s">
        <v>25</v>
      </c>
      <c r="F36" s="121">
        <f>([1]pomoćna!F11-[1]pomoćna!K11)*F23</f>
        <v>72.168544861107549</v>
      </c>
    </row>
    <row r="37" spans="2:6" ht="15" customHeight="1" x14ac:dyDescent="0.25">
      <c r="B37" s="118"/>
      <c r="C37" s="119" t="s">
        <v>14</v>
      </c>
      <c r="D37" s="120" t="s">
        <v>28</v>
      </c>
      <c r="E37" s="120" t="s">
        <v>25</v>
      </c>
      <c r="F37" s="121">
        <f>([1]pomoćna!F12-[1]pomoćna!K12)*F26</f>
        <v>0.2285828991644637</v>
      </c>
    </row>
    <row r="38" spans="2:6" ht="15" customHeight="1" x14ac:dyDescent="0.25">
      <c r="B38" s="122"/>
      <c r="C38" s="123" t="s">
        <v>29</v>
      </c>
      <c r="D38" s="124" t="s">
        <v>32</v>
      </c>
      <c r="E38" s="125" t="s">
        <v>25</v>
      </c>
      <c r="F38" s="126">
        <f>SUM(F34:F37)</f>
        <v>286.63515072976412</v>
      </c>
    </row>
    <row r="39" spans="2:6" ht="15" customHeight="1" x14ac:dyDescent="0.25">
      <c r="B39" s="127"/>
      <c r="D39" s="98"/>
      <c r="F39" s="128"/>
    </row>
    <row r="40" spans="2:6" ht="15" customHeight="1" x14ac:dyDescent="0.25">
      <c r="B40" s="129" t="s">
        <v>122</v>
      </c>
      <c r="C40" s="130" t="s">
        <v>4</v>
      </c>
      <c r="D40" s="131" t="s">
        <v>24</v>
      </c>
      <c r="E40" s="131" t="s">
        <v>31</v>
      </c>
      <c r="F40" s="132">
        <f>F34*F18</f>
        <v>589.50089814135958</v>
      </c>
    </row>
    <row r="41" spans="2:6" ht="15" customHeight="1" x14ac:dyDescent="0.25">
      <c r="B41" s="118"/>
      <c r="C41" s="119" t="s">
        <v>9</v>
      </c>
      <c r="D41" s="120" t="s">
        <v>26</v>
      </c>
      <c r="E41" s="120" t="s">
        <v>31</v>
      </c>
      <c r="F41" s="121">
        <f>F35*F21</f>
        <v>385.35137336488071</v>
      </c>
    </row>
    <row r="42" spans="2:6" ht="15" customHeight="1" x14ac:dyDescent="0.25">
      <c r="B42" s="118"/>
      <c r="C42" s="119" t="s">
        <v>11</v>
      </c>
      <c r="D42" s="120" t="s">
        <v>27</v>
      </c>
      <c r="E42" s="120" t="s">
        <v>31</v>
      </c>
      <c r="F42" s="121">
        <f>F36*F24</f>
        <v>288.67417944443019</v>
      </c>
    </row>
    <row r="43" spans="2:6" ht="15" customHeight="1" x14ac:dyDescent="0.25">
      <c r="B43" s="118"/>
      <c r="C43" s="119" t="s">
        <v>14</v>
      </c>
      <c r="D43" s="120" t="s">
        <v>28</v>
      </c>
      <c r="E43" s="120" t="s">
        <v>31</v>
      </c>
      <c r="F43" s="121">
        <f>F37*F27</f>
        <v>1.1429144958223185</v>
      </c>
    </row>
    <row r="44" spans="2:6" ht="15" customHeight="1" thickBot="1" x14ac:dyDescent="0.3">
      <c r="B44" s="133"/>
      <c r="C44" s="134" t="s">
        <v>29</v>
      </c>
      <c r="D44" s="135" t="s">
        <v>32</v>
      </c>
      <c r="E44" s="135" t="s">
        <v>31</v>
      </c>
      <c r="F44" s="136">
        <f>SUM(F40:F43)</f>
        <v>1264.669365446493</v>
      </c>
    </row>
    <row r="51" spans="2:2" x14ac:dyDescent="0.25">
      <c r="B51" s="137"/>
    </row>
  </sheetData>
  <mergeCells count="11">
    <mergeCell ref="B34:B38"/>
    <mergeCell ref="B40:B44"/>
    <mergeCell ref="B4:D4"/>
    <mergeCell ref="B7:B32"/>
    <mergeCell ref="C7:C10"/>
    <mergeCell ref="C11:C14"/>
    <mergeCell ref="C16:C18"/>
    <mergeCell ref="C19:C21"/>
    <mergeCell ref="C22:C24"/>
    <mergeCell ref="C25:C27"/>
    <mergeCell ref="C29:C3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4E10A-F64D-454F-82BF-F43FE60F2B86}">
  <dimension ref="B2:K32"/>
  <sheetViews>
    <sheetView topLeftCell="A10" workbookViewId="0">
      <selection activeCell="F28" sqref="F28"/>
    </sheetView>
  </sheetViews>
  <sheetFormatPr defaultRowHeight="15" x14ac:dyDescent="0.25"/>
  <cols>
    <col min="2" max="2" width="40.7109375" customWidth="1"/>
    <col min="4" max="7" width="15.5703125" customWidth="1"/>
    <col min="8" max="8" width="22" customWidth="1"/>
    <col min="9" max="11" width="15.5703125" customWidth="1"/>
  </cols>
  <sheetData>
    <row r="2" spans="2:11" x14ac:dyDescent="0.25">
      <c r="B2" s="1"/>
    </row>
    <row r="4" spans="2:11" ht="15.75" thickBot="1" x14ac:dyDescent="0.3"/>
    <row r="5" spans="2:11" ht="49.5" customHeight="1" x14ac:dyDescent="0.25">
      <c r="B5" s="49"/>
      <c r="C5" s="52" t="s">
        <v>7</v>
      </c>
      <c r="D5" s="55" t="s">
        <v>47</v>
      </c>
      <c r="E5" s="55"/>
      <c r="F5" s="55"/>
      <c r="G5" s="55"/>
      <c r="H5" s="56" t="s">
        <v>46</v>
      </c>
      <c r="I5" s="56"/>
      <c r="J5" s="56"/>
      <c r="K5" s="57"/>
    </row>
    <row r="6" spans="2:11" ht="30" customHeight="1" x14ac:dyDescent="0.25">
      <c r="B6" s="50"/>
      <c r="C6" s="53"/>
      <c r="D6" s="58" t="s">
        <v>45</v>
      </c>
      <c r="E6" s="58"/>
      <c r="F6" s="58" t="s">
        <v>44</v>
      </c>
      <c r="G6" s="58"/>
      <c r="H6" s="47" t="s">
        <v>45</v>
      </c>
      <c r="I6" s="47"/>
      <c r="J6" s="47" t="s">
        <v>44</v>
      </c>
      <c r="K6" s="59"/>
    </row>
    <row r="7" spans="2:11" ht="28.5" customHeight="1" x14ac:dyDescent="0.25">
      <c r="B7" s="50"/>
      <c r="C7" s="54"/>
      <c r="D7" s="58" t="s">
        <v>43</v>
      </c>
      <c r="E7" s="58" t="s">
        <v>127</v>
      </c>
      <c r="F7" s="58" t="s">
        <v>125</v>
      </c>
      <c r="G7" s="58" t="s">
        <v>126</v>
      </c>
      <c r="H7" s="47" t="s">
        <v>43</v>
      </c>
      <c r="I7" s="47" t="s">
        <v>42</v>
      </c>
      <c r="J7" s="47" t="s">
        <v>41</v>
      </c>
      <c r="K7" s="59" t="s">
        <v>40</v>
      </c>
    </row>
    <row r="8" spans="2:11" ht="28.5" customHeight="1" x14ac:dyDescent="0.25">
      <c r="B8" s="51"/>
      <c r="C8" s="54"/>
      <c r="D8" s="60"/>
      <c r="E8" s="60"/>
      <c r="F8" s="60"/>
      <c r="G8" s="60"/>
      <c r="H8" s="47"/>
      <c r="I8" s="48"/>
      <c r="J8" s="48"/>
      <c r="K8" s="61"/>
    </row>
    <row r="9" spans="2:11" x14ac:dyDescent="0.25">
      <c r="B9" s="2" t="s">
        <v>39</v>
      </c>
      <c r="C9" s="3">
        <v>6</v>
      </c>
      <c r="D9" s="8">
        <v>119.558795625</v>
      </c>
      <c r="E9" s="9">
        <f>D9*$C$16</f>
        <v>14.944849453125</v>
      </c>
      <c r="F9" s="178">
        <f>C9*D9</f>
        <v>717.35277374999998</v>
      </c>
      <c r="G9" s="10">
        <f>E9*C9</f>
        <v>89.669096718749998</v>
      </c>
      <c r="H9" s="6">
        <v>48.840468749999999</v>
      </c>
      <c r="I9" s="4">
        <f>H9*$C$16</f>
        <v>6.1050585937499999</v>
      </c>
      <c r="J9" s="5">
        <f>H9*C9</f>
        <v>293.04281249999997</v>
      </c>
      <c r="K9" s="7">
        <f>I9*C9</f>
        <v>36.630351562499996</v>
      </c>
    </row>
    <row r="10" spans="2:11" x14ac:dyDescent="0.25">
      <c r="B10" s="2" t="s">
        <v>38</v>
      </c>
      <c r="C10" s="3">
        <v>4</v>
      </c>
      <c r="D10" s="8">
        <v>125.53349855999998</v>
      </c>
      <c r="E10" s="9">
        <f t="shared" ref="E10:E13" si="0">D10*$C$16</f>
        <v>15.691687319999998</v>
      </c>
      <c r="F10" s="178">
        <f t="shared" ref="F10:F13" si="1">C10*D10</f>
        <v>502.13399423999994</v>
      </c>
      <c r="G10" s="10">
        <f>E10*C10</f>
        <v>62.766749279999992</v>
      </c>
      <c r="H10" s="6">
        <v>59.493780799999996</v>
      </c>
      <c r="I10" s="4">
        <f t="shared" ref="I10:I13" si="2">H10*$C$16</f>
        <v>7.4367225999999995</v>
      </c>
      <c r="J10" s="5">
        <f t="shared" ref="J10:J13" si="3">H10*C10</f>
        <v>237.97512319999998</v>
      </c>
      <c r="K10" s="7">
        <f>I10*C10</f>
        <v>29.746890399999998</v>
      </c>
    </row>
    <row r="11" spans="2:11" x14ac:dyDescent="0.25">
      <c r="B11" s="2" t="s">
        <v>37</v>
      </c>
      <c r="C11" s="3">
        <v>6</v>
      </c>
      <c r="D11" s="8">
        <v>71.93262176399999</v>
      </c>
      <c r="E11" s="9">
        <f t="shared" si="0"/>
        <v>8.9915777204999987</v>
      </c>
      <c r="F11" s="178">
        <f t="shared" si="1"/>
        <v>431.59573058399997</v>
      </c>
      <c r="G11" s="10">
        <f>E11*C11</f>
        <v>53.949466322999996</v>
      </c>
      <c r="H11" s="6">
        <v>33.878237039999995</v>
      </c>
      <c r="I11" s="4">
        <f t="shared" si="2"/>
        <v>4.2347796299999994</v>
      </c>
      <c r="J11" s="5">
        <f t="shared" si="3"/>
        <v>203.26942223999998</v>
      </c>
      <c r="K11" s="7">
        <f>I11*C11</f>
        <v>25.408677779999998</v>
      </c>
    </row>
    <row r="12" spans="2:11" x14ac:dyDescent="0.25">
      <c r="B12" s="2" t="s">
        <v>36</v>
      </c>
      <c r="C12" s="3">
        <v>3</v>
      </c>
      <c r="D12" s="8">
        <v>6.57</v>
      </c>
      <c r="E12" s="9">
        <f t="shared" si="0"/>
        <v>0.82125000000000004</v>
      </c>
      <c r="F12" s="178">
        <f t="shared" si="1"/>
        <v>19.71</v>
      </c>
      <c r="G12" s="10">
        <f>E12*C12</f>
        <v>2.4637500000000001</v>
      </c>
      <c r="H12" s="6">
        <f>D12*0.65</f>
        <v>4.2705000000000002</v>
      </c>
      <c r="I12" s="4">
        <f t="shared" si="2"/>
        <v>0.53381250000000002</v>
      </c>
      <c r="J12" s="5">
        <f t="shared" si="3"/>
        <v>12.811500000000001</v>
      </c>
      <c r="K12" s="7">
        <f>I12*C12</f>
        <v>1.6014375000000001</v>
      </c>
    </row>
    <row r="13" spans="2:11" x14ac:dyDescent="0.25">
      <c r="B13" s="38" t="s">
        <v>35</v>
      </c>
      <c r="C13" s="39">
        <v>4</v>
      </c>
      <c r="D13" s="40">
        <f>3.68/1000*365</f>
        <v>1.3431999999999999</v>
      </c>
      <c r="E13" s="9">
        <f t="shared" si="0"/>
        <v>0.16789999999999999</v>
      </c>
      <c r="F13" s="178">
        <f t="shared" si="1"/>
        <v>5.3727999999999998</v>
      </c>
      <c r="G13" s="41">
        <f>E13*C13</f>
        <v>0.67159999999999997</v>
      </c>
      <c r="H13" s="42">
        <f>D13*(1-0.35)</f>
        <v>0.87307999999999997</v>
      </c>
      <c r="I13" s="43">
        <f t="shared" si="2"/>
        <v>0.109135</v>
      </c>
      <c r="J13" s="177">
        <f t="shared" si="3"/>
        <v>3.4923199999999999</v>
      </c>
      <c r="K13" s="44">
        <f>I13*C13</f>
        <v>0.43653999999999998</v>
      </c>
    </row>
    <row r="16" spans="2:11" x14ac:dyDescent="0.25">
      <c r="B16" t="s">
        <v>34</v>
      </c>
      <c r="C16" s="11">
        <v>0.125</v>
      </c>
      <c r="H16" s="12"/>
    </row>
    <row r="17" spans="2:8" x14ac:dyDescent="0.25">
      <c r="H17" s="12"/>
    </row>
    <row r="18" spans="2:8" x14ac:dyDescent="0.25">
      <c r="B18" t="s">
        <v>33</v>
      </c>
      <c r="H18" s="12"/>
    </row>
    <row r="19" spans="2:8" x14ac:dyDescent="0.25">
      <c r="B19" s="13">
        <v>8.6000000000000003E-5</v>
      </c>
      <c r="H19" s="12"/>
    </row>
    <row r="23" spans="2:8" ht="15.75" thickBot="1" x14ac:dyDescent="0.3"/>
    <row r="24" spans="2:8" x14ac:dyDescent="0.25">
      <c r="B24" s="49"/>
      <c r="C24" s="52" t="s">
        <v>7</v>
      </c>
      <c r="D24" s="55" t="s">
        <v>47</v>
      </c>
      <c r="E24" s="55"/>
      <c r="F24" s="55"/>
      <c r="G24" s="55"/>
    </row>
    <row r="25" spans="2:8" x14ac:dyDescent="0.25">
      <c r="B25" s="50"/>
      <c r="C25" s="53"/>
      <c r="D25" s="58" t="s">
        <v>45</v>
      </c>
      <c r="E25" s="58"/>
      <c r="F25" s="58" t="s">
        <v>44</v>
      </c>
      <c r="G25" s="58"/>
    </row>
    <row r="26" spans="2:8" x14ac:dyDescent="0.25">
      <c r="B26" s="50"/>
      <c r="C26" s="54"/>
      <c r="D26" s="58" t="s">
        <v>128</v>
      </c>
      <c r="E26" s="58" t="s">
        <v>127</v>
      </c>
      <c r="F26" s="58" t="s">
        <v>125</v>
      </c>
      <c r="G26" s="58" t="s">
        <v>126</v>
      </c>
    </row>
    <row r="27" spans="2:8" x14ac:dyDescent="0.25">
      <c r="B27" s="51"/>
      <c r="C27" s="54"/>
      <c r="D27" s="60"/>
      <c r="E27" s="60"/>
      <c r="F27" s="60"/>
      <c r="G27" s="60"/>
    </row>
    <row r="28" spans="2:8" x14ac:dyDescent="0.25">
      <c r="B28" s="2" t="s">
        <v>39</v>
      </c>
      <c r="C28" s="3">
        <v>6</v>
      </c>
      <c r="D28" s="178">
        <f>D9-H9</f>
        <v>70.718326875000002</v>
      </c>
      <c r="E28" s="178">
        <f>E9-I9</f>
        <v>8.8397908593750003</v>
      </c>
      <c r="F28" s="178">
        <f>C28*D28</f>
        <v>424.30996125000001</v>
      </c>
      <c r="G28" s="10">
        <f>E28*C28</f>
        <v>53.038745156250002</v>
      </c>
    </row>
    <row r="29" spans="2:8" x14ac:dyDescent="0.25">
      <c r="B29" s="2" t="s">
        <v>38</v>
      </c>
      <c r="C29" s="3">
        <v>4</v>
      </c>
      <c r="D29" s="178">
        <f t="shared" ref="D29:E32" si="4">D10-H10</f>
        <v>66.039717759999988</v>
      </c>
      <c r="E29" s="178">
        <f t="shared" si="4"/>
        <v>8.2549647199999985</v>
      </c>
      <c r="F29" s="178">
        <f t="shared" ref="F29:F32" si="5">C29*D29</f>
        <v>264.15887103999995</v>
      </c>
      <c r="G29" s="10">
        <f>E29*C29</f>
        <v>33.019858879999994</v>
      </c>
    </row>
    <row r="30" spans="2:8" x14ac:dyDescent="0.25">
      <c r="B30" s="2" t="s">
        <v>37</v>
      </c>
      <c r="C30" s="3">
        <v>6</v>
      </c>
      <c r="D30" s="178">
        <f t="shared" si="4"/>
        <v>38.054384723999995</v>
      </c>
      <c r="E30" s="178">
        <f t="shared" si="4"/>
        <v>4.7567980904999994</v>
      </c>
      <c r="F30" s="178">
        <f t="shared" si="5"/>
        <v>228.32630834399998</v>
      </c>
      <c r="G30" s="10">
        <f>E30*C30</f>
        <v>28.540788542999998</v>
      </c>
    </row>
    <row r="31" spans="2:8" x14ac:dyDescent="0.25">
      <c r="B31" s="2" t="s">
        <v>36</v>
      </c>
      <c r="C31" s="3">
        <v>3</v>
      </c>
      <c r="D31" s="178">
        <f t="shared" si="4"/>
        <v>2.2995000000000001</v>
      </c>
      <c r="E31" s="178">
        <f t="shared" si="4"/>
        <v>0.28743750000000001</v>
      </c>
      <c r="F31" s="178">
        <f t="shared" si="5"/>
        <v>6.8985000000000003</v>
      </c>
      <c r="G31" s="10">
        <f>E31*C31</f>
        <v>0.86231250000000004</v>
      </c>
    </row>
    <row r="32" spans="2:8" x14ac:dyDescent="0.25">
      <c r="B32" s="38" t="s">
        <v>35</v>
      </c>
      <c r="C32" s="39">
        <v>4</v>
      </c>
      <c r="D32" s="178">
        <f t="shared" si="4"/>
        <v>0.47011999999999998</v>
      </c>
      <c r="E32" s="178">
        <f t="shared" si="4"/>
        <v>5.8764999999999998E-2</v>
      </c>
      <c r="F32" s="178">
        <f t="shared" si="5"/>
        <v>1.8804799999999999</v>
      </c>
      <c r="G32" s="41">
        <f>E32*C32</f>
        <v>0.23505999999999999</v>
      </c>
    </row>
  </sheetData>
  <mergeCells count="25">
    <mergeCell ref="G7:G8"/>
    <mergeCell ref="H7:H8"/>
    <mergeCell ref="B24:B27"/>
    <mergeCell ref="C24:C27"/>
    <mergeCell ref="D24:G24"/>
    <mergeCell ref="D25:E25"/>
    <mergeCell ref="F25:G25"/>
    <mergeCell ref="D26:D27"/>
    <mergeCell ref="E26:E27"/>
    <mergeCell ref="F26:F27"/>
    <mergeCell ref="G26:G27"/>
    <mergeCell ref="I7:I8"/>
    <mergeCell ref="B5:B8"/>
    <mergeCell ref="C5:C8"/>
    <mergeCell ref="D5:G5"/>
    <mergeCell ref="H5:K5"/>
    <mergeCell ref="D6:E6"/>
    <mergeCell ref="F6:G6"/>
    <mergeCell ref="H6:I6"/>
    <mergeCell ref="J6:K6"/>
    <mergeCell ref="D7:D8"/>
    <mergeCell ref="J7:J8"/>
    <mergeCell ref="K7:K8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Podloga</vt:lpstr>
      <vt:lpstr>DP</vt:lpstr>
      <vt:lpstr>JP</vt:lpstr>
      <vt:lpstr>JP_nc</vt:lpstr>
      <vt:lpstr>pomoćna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Guštin - Dvokut ECRO</dc:creator>
  <cp:lastModifiedBy>Marijana Bakula - Dvokut ECRO</cp:lastModifiedBy>
  <dcterms:created xsi:type="dcterms:W3CDTF">2025-02-06T13:03:49Z</dcterms:created>
  <dcterms:modified xsi:type="dcterms:W3CDTF">2025-02-13T13:58:23Z</dcterms:modified>
</cp:coreProperties>
</file>